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\ISEF\01 Libros\100 Casos Prácticos\100 Casos 2025\"/>
    </mc:Choice>
  </mc:AlternateContent>
  <xr:revisionPtr revIDLastSave="0" documentId="13_ncr:1_{EE8D058A-C59D-4BC1-92AF-47809C53AF3D}" xr6:coauthVersionLast="47" xr6:coauthVersionMax="47" xr10:uidLastSave="{00000000-0000-0000-0000-000000000000}"/>
  <bookViews>
    <workbookView xWindow="-120" yWindow="-120" windowWidth="29040" windowHeight="15720" xr2:uid="{C6945B39-714B-4AED-8EF3-DCD3ACF830B1}"/>
  </bookViews>
  <sheets>
    <sheet name="Hoja1" sheetId="1" r:id="rId1"/>
    <sheet name="Hoja2" sheetId="4" r:id="rId2"/>
    <sheet name="Hoja3" sheetId="5" r:id="rId3"/>
    <sheet name="Hoja4" sheetId="6" r:id="rId4"/>
    <sheet name="Hoja5" sheetId="7" r:id="rId5"/>
    <sheet name="Hoja6" sheetId="8" r:id="rId6"/>
    <sheet name="Hoja7" sheetId="9" r:id="rId7"/>
    <sheet name="Hoja8" sheetId="10" r:id="rId8"/>
    <sheet name="Hoja9" sheetId="11" r:id="rId9"/>
    <sheet name="Hoja10" sheetId="12" r:id="rId10"/>
  </sheets>
  <definedNames>
    <definedName name="_xlnm.Print_Area" localSheetId="9">Hoja10!$A$1:$J$26</definedName>
    <definedName name="_xlnm.Print_Area" localSheetId="4">Hoja5!$A$1:$J$40</definedName>
    <definedName name="_xlnm.Print_Area" localSheetId="5">Hoja6!$A$1:$J$41</definedName>
    <definedName name="_xlnm.Print_Area" localSheetId="6">Hoja7!$A$1:$J$42</definedName>
    <definedName name="_xlnm.Print_Area" localSheetId="7">Hoja8!$A$1:$J$42</definedName>
    <definedName name="_xlnm.Print_Area" localSheetId="8">Hoja9!$A$1:$J$27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2" l="1"/>
  <c r="C11" i="12"/>
  <c r="D11" i="12" s="1"/>
  <c r="H11" i="12"/>
  <c r="C9" i="12" s="1"/>
  <c r="D9" i="12" s="1"/>
  <c r="C12" i="12"/>
  <c r="D12" i="12" s="1"/>
  <c r="H12" i="12"/>
  <c r="H13" i="12"/>
  <c r="B21" i="12"/>
  <c r="E21" i="12"/>
  <c r="D24" i="12"/>
  <c r="C30" i="12"/>
  <c r="D30" i="12"/>
  <c r="F30" i="12"/>
  <c r="G30" i="12"/>
  <c r="C31" i="12"/>
  <c r="D31" i="12" s="1"/>
  <c r="H31" i="12"/>
  <c r="H32" i="12"/>
  <c r="C38" i="12" s="1"/>
  <c r="D38" i="12" s="1"/>
  <c r="C33" i="12"/>
  <c r="D33" i="12"/>
  <c r="F33" i="12"/>
  <c r="G33" i="12"/>
  <c r="H33" i="12"/>
  <c r="C34" i="12"/>
  <c r="D34" i="12" s="1"/>
  <c r="H34" i="12"/>
  <c r="C36" i="12"/>
  <c r="D36" i="12"/>
  <c r="F36" i="12"/>
  <c r="G36" i="12"/>
  <c r="C37" i="12"/>
  <c r="D37" i="12"/>
  <c r="F37" i="12"/>
  <c r="G37" i="12"/>
  <c r="C39" i="12"/>
  <c r="D39" i="12"/>
  <c r="F39" i="12"/>
  <c r="G39" i="12"/>
  <c r="C40" i="12"/>
  <c r="D40" i="12"/>
  <c r="F40" i="12"/>
  <c r="G40" i="12"/>
  <c r="C41" i="12"/>
  <c r="D41" i="12" s="1"/>
  <c r="B42" i="12"/>
  <c r="E42" i="12"/>
  <c r="D45" i="12"/>
  <c r="F38" i="12" l="1"/>
  <c r="G38" i="12"/>
  <c r="F31" i="12"/>
  <c r="G31" i="12"/>
  <c r="F41" i="12"/>
  <c r="G41" i="12"/>
  <c r="F34" i="12"/>
  <c r="G34" i="12"/>
  <c r="F12" i="12"/>
  <c r="G12" i="12"/>
  <c r="D21" i="12"/>
  <c r="F9" i="12"/>
  <c r="G9" i="12"/>
  <c r="G11" i="12"/>
  <c r="F11" i="12"/>
  <c r="C19" i="12"/>
  <c r="D19" i="12" s="1"/>
  <c r="C18" i="12"/>
  <c r="D18" i="12" s="1"/>
  <c r="C17" i="12"/>
  <c r="D17" i="12" s="1"/>
  <c r="C13" i="12"/>
  <c r="D13" i="12" s="1"/>
  <c r="C32" i="12"/>
  <c r="D32" i="12" s="1"/>
  <c r="C10" i="12"/>
  <c r="D10" i="12" s="1"/>
  <c r="C15" i="12"/>
  <c r="D15" i="12" s="1"/>
  <c r="C14" i="12"/>
  <c r="D14" i="12" s="1"/>
  <c r="C35" i="12"/>
  <c r="D35" i="12" s="1"/>
  <c r="C20" i="12"/>
  <c r="D20" i="12" s="1"/>
  <c r="C16" i="12"/>
  <c r="D16" i="12" s="1"/>
  <c r="C9" i="11"/>
  <c r="D9" i="11"/>
  <c r="F9" i="11"/>
  <c r="G9" i="11"/>
  <c r="H10" i="11"/>
  <c r="H11" i="11"/>
  <c r="C10" i="11" s="1"/>
  <c r="D10" i="11" s="1"/>
  <c r="C12" i="11"/>
  <c r="D12" i="11" s="1"/>
  <c r="H12" i="11"/>
  <c r="C13" i="11"/>
  <c r="D13" i="11" s="1"/>
  <c r="H13" i="11"/>
  <c r="C16" i="11"/>
  <c r="D16" i="11"/>
  <c r="F16" i="11"/>
  <c r="G16" i="11"/>
  <c r="C20" i="11"/>
  <c r="D20" i="11"/>
  <c r="F20" i="11"/>
  <c r="G20" i="11"/>
  <c r="B21" i="11"/>
  <c r="E21" i="11"/>
  <c r="D24" i="11"/>
  <c r="C31" i="11"/>
  <c r="D31" i="11"/>
  <c r="F31" i="11"/>
  <c r="G31" i="11"/>
  <c r="C32" i="11"/>
  <c r="D32" i="11"/>
  <c r="F32" i="11"/>
  <c r="G32" i="11"/>
  <c r="H32" i="11"/>
  <c r="C33" i="11"/>
  <c r="D33" i="11"/>
  <c r="F33" i="11"/>
  <c r="G33" i="11"/>
  <c r="H33" i="11"/>
  <c r="C34" i="11"/>
  <c r="D34" i="11"/>
  <c r="F34" i="11"/>
  <c r="G34" i="11"/>
  <c r="H34" i="11"/>
  <c r="C42" i="11" s="1"/>
  <c r="D42" i="11" s="1"/>
  <c r="C35" i="11"/>
  <c r="D35" i="11"/>
  <c r="F35" i="11"/>
  <c r="G35" i="11"/>
  <c r="H35" i="11"/>
  <c r="C36" i="11"/>
  <c r="D36" i="11" s="1"/>
  <c r="C37" i="11"/>
  <c r="D37" i="11"/>
  <c r="F37" i="11"/>
  <c r="G37" i="11"/>
  <c r="C38" i="11"/>
  <c r="D38" i="11"/>
  <c r="F38" i="11"/>
  <c r="G38" i="11"/>
  <c r="C39" i="11"/>
  <c r="D39" i="11"/>
  <c r="F39" i="11"/>
  <c r="G39" i="11"/>
  <c r="C40" i="11"/>
  <c r="D40" i="11" s="1"/>
  <c r="C41" i="11"/>
  <c r="D41" i="11"/>
  <c r="F41" i="11"/>
  <c r="G41" i="11"/>
  <c r="B43" i="11"/>
  <c r="E43" i="11"/>
  <c r="D46" i="11" s="1"/>
  <c r="F20" i="12" l="1"/>
  <c r="G20" i="12"/>
  <c r="G14" i="12"/>
  <c r="F14" i="12"/>
  <c r="F18" i="12"/>
  <c r="G18" i="12"/>
  <c r="G15" i="12"/>
  <c r="G21" i="12" s="1"/>
  <c r="F15" i="12"/>
  <c r="F32" i="12"/>
  <c r="F42" i="12" s="1"/>
  <c r="D44" i="12" s="1"/>
  <c r="D46" i="12" s="1"/>
  <c r="G32" i="12"/>
  <c r="G42" i="12" s="1"/>
  <c r="G17" i="12"/>
  <c r="F17" i="12"/>
  <c r="G16" i="12"/>
  <c r="F16" i="12"/>
  <c r="F21" i="12" s="1"/>
  <c r="D23" i="12" s="1"/>
  <c r="D25" i="12" s="1"/>
  <c r="F35" i="12"/>
  <c r="G35" i="12"/>
  <c r="F10" i="12"/>
  <c r="G10" i="12"/>
  <c r="D42" i="12"/>
  <c r="G13" i="12"/>
  <c r="F13" i="12"/>
  <c r="F19" i="12"/>
  <c r="G19" i="12"/>
  <c r="G36" i="11"/>
  <c r="D43" i="11"/>
  <c r="F36" i="11"/>
  <c r="F40" i="11"/>
  <c r="G40" i="11"/>
  <c r="F13" i="11"/>
  <c r="G13" i="11"/>
  <c r="F42" i="11"/>
  <c r="G42" i="11"/>
  <c r="G43" i="11" s="1"/>
  <c r="F12" i="11"/>
  <c r="G12" i="11"/>
  <c r="F10" i="11"/>
  <c r="G10" i="11"/>
  <c r="C15" i="11"/>
  <c r="D15" i="11" s="1"/>
  <c r="C18" i="11"/>
  <c r="D18" i="11" s="1"/>
  <c r="C19" i="11"/>
  <c r="D19" i="11" s="1"/>
  <c r="C11" i="11"/>
  <c r="D11" i="11" s="1"/>
  <c r="C14" i="11"/>
  <c r="D14" i="11" s="1"/>
  <c r="C17" i="11"/>
  <c r="D17" i="11" s="1"/>
  <c r="E10" i="10"/>
  <c r="E11" i="10"/>
  <c r="H11" i="10"/>
  <c r="E12" i="10"/>
  <c r="H12" i="10"/>
  <c r="C11" i="10" s="1"/>
  <c r="D11" i="10" s="1"/>
  <c r="C13" i="10"/>
  <c r="D13" i="10"/>
  <c r="F13" i="10" s="1"/>
  <c r="E13" i="10"/>
  <c r="H13" i="10"/>
  <c r="E14" i="10"/>
  <c r="H14" i="10"/>
  <c r="E15" i="10"/>
  <c r="C16" i="10"/>
  <c r="D16" i="10"/>
  <c r="F16" i="10" s="1"/>
  <c r="E16" i="10"/>
  <c r="E17" i="10"/>
  <c r="E18" i="10"/>
  <c r="C19" i="10"/>
  <c r="D19" i="10"/>
  <c r="F19" i="10" s="1"/>
  <c r="E19" i="10"/>
  <c r="E20" i="10"/>
  <c r="B21" i="10"/>
  <c r="E21" i="10"/>
  <c r="B22" i="10"/>
  <c r="C31" i="10" s="1"/>
  <c r="E22" i="10"/>
  <c r="D25" i="10" s="1"/>
  <c r="B33" i="10"/>
  <c r="F17" i="11" l="1"/>
  <c r="G17" i="11"/>
  <c r="F14" i="11"/>
  <c r="G14" i="11"/>
  <c r="G11" i="11"/>
  <c r="F11" i="11"/>
  <c r="F19" i="11"/>
  <c r="G19" i="11"/>
  <c r="F18" i="11"/>
  <c r="G18" i="11"/>
  <c r="F43" i="11"/>
  <c r="D45" i="11" s="1"/>
  <c r="D47" i="11" s="1"/>
  <c r="F15" i="11"/>
  <c r="G15" i="11"/>
  <c r="D21" i="11"/>
  <c r="C32" i="10"/>
  <c r="C33" i="10"/>
  <c r="C35" i="10" s="1"/>
  <c r="D35" i="10" s="1"/>
  <c r="F11" i="10"/>
  <c r="G11" i="10"/>
  <c r="C10" i="10"/>
  <c r="D10" i="10" s="1"/>
  <c r="C5" i="10"/>
  <c r="C15" i="10"/>
  <c r="D15" i="10" s="1"/>
  <c r="C21" i="10"/>
  <c r="D21" i="10" s="1"/>
  <c r="C18" i="10"/>
  <c r="D18" i="10" s="1"/>
  <c r="C12" i="10"/>
  <c r="D12" i="10" s="1"/>
  <c r="C17" i="10"/>
  <c r="D17" i="10" s="1"/>
  <c r="C14" i="10"/>
  <c r="D14" i="10" s="1"/>
  <c r="C20" i="10"/>
  <c r="D20" i="10" s="1"/>
  <c r="G16" i="10"/>
  <c r="G19" i="10"/>
  <c r="G13" i="10"/>
  <c r="E10" i="9"/>
  <c r="E11" i="9"/>
  <c r="H11" i="9"/>
  <c r="E12" i="9"/>
  <c r="H12" i="9"/>
  <c r="C11" i="9" s="1"/>
  <c r="D11" i="9" s="1"/>
  <c r="C13" i="9"/>
  <c r="D13" i="9"/>
  <c r="G13" i="9" s="1"/>
  <c r="E13" i="9"/>
  <c r="F13" i="9"/>
  <c r="H13" i="9"/>
  <c r="E14" i="9"/>
  <c r="H14" i="9"/>
  <c r="E15" i="9"/>
  <c r="C16" i="9"/>
  <c r="D16" i="9"/>
  <c r="F16" i="9" s="1"/>
  <c r="E16" i="9"/>
  <c r="E22" i="9" s="1"/>
  <c r="D25" i="9" s="1"/>
  <c r="E17" i="9"/>
  <c r="E18" i="9"/>
  <c r="C19" i="9"/>
  <c r="D19" i="9"/>
  <c r="G19" i="9" s="1"/>
  <c r="E19" i="9"/>
  <c r="F19" i="9"/>
  <c r="E20" i="9"/>
  <c r="B21" i="9"/>
  <c r="E21" i="9"/>
  <c r="B22" i="9"/>
  <c r="C31" i="9" s="1"/>
  <c r="B33" i="9"/>
  <c r="F21" i="11" l="1"/>
  <c r="D23" i="11" s="1"/>
  <c r="D25" i="11" s="1"/>
  <c r="G21" i="11"/>
  <c r="F20" i="10"/>
  <c r="G20" i="10"/>
  <c r="F14" i="10"/>
  <c r="G14" i="10"/>
  <c r="F17" i="10"/>
  <c r="G17" i="10"/>
  <c r="F12" i="10"/>
  <c r="G12" i="10"/>
  <c r="F18" i="10"/>
  <c r="G18" i="10"/>
  <c r="F21" i="10"/>
  <c r="G21" i="10"/>
  <c r="F15" i="10"/>
  <c r="G15" i="10"/>
  <c r="G10" i="10"/>
  <c r="G22" i="10" s="1"/>
  <c r="D26" i="10" s="1"/>
  <c r="D22" i="10"/>
  <c r="F10" i="10"/>
  <c r="C32" i="9"/>
  <c r="C33" i="9"/>
  <c r="C35" i="9" s="1"/>
  <c r="D35" i="9" s="1"/>
  <c r="F11" i="9"/>
  <c r="G11" i="9"/>
  <c r="C10" i="9"/>
  <c r="D10" i="9" s="1"/>
  <c r="C5" i="9"/>
  <c r="C15" i="9"/>
  <c r="D15" i="9" s="1"/>
  <c r="C21" i="9"/>
  <c r="D21" i="9" s="1"/>
  <c r="C18" i="9"/>
  <c r="D18" i="9" s="1"/>
  <c r="C12" i="9"/>
  <c r="D12" i="9" s="1"/>
  <c r="C17" i="9"/>
  <c r="D17" i="9" s="1"/>
  <c r="C14" i="9"/>
  <c r="D14" i="9" s="1"/>
  <c r="C20" i="9"/>
  <c r="D20" i="9" s="1"/>
  <c r="G16" i="9"/>
  <c r="E10" i="8"/>
  <c r="E11" i="8"/>
  <c r="H11" i="8"/>
  <c r="E12" i="8"/>
  <c r="H12" i="8"/>
  <c r="C11" i="8" s="1"/>
  <c r="D11" i="8" s="1"/>
  <c r="C13" i="8"/>
  <c r="D13" i="8"/>
  <c r="F13" i="8" s="1"/>
  <c r="E13" i="8"/>
  <c r="E22" i="8" s="1"/>
  <c r="D25" i="8" s="1"/>
  <c r="H13" i="8"/>
  <c r="E14" i="8"/>
  <c r="H14" i="8"/>
  <c r="E15" i="8"/>
  <c r="C16" i="8"/>
  <c r="D16" i="8"/>
  <c r="F16" i="8" s="1"/>
  <c r="E16" i="8"/>
  <c r="E17" i="8"/>
  <c r="E18" i="8"/>
  <c r="C19" i="8"/>
  <c r="D19" i="8"/>
  <c r="F19" i="8" s="1"/>
  <c r="E19" i="8"/>
  <c r="E20" i="8"/>
  <c r="E21" i="8"/>
  <c r="B22" i="8"/>
  <c r="C31" i="8" s="1"/>
  <c r="B33" i="8"/>
  <c r="F22" i="10" l="1"/>
  <c r="D24" i="10" s="1"/>
  <c r="D27" i="10" s="1"/>
  <c r="C37" i="10" s="1"/>
  <c r="D37" i="10" s="1"/>
  <c r="F20" i="9"/>
  <c r="G20" i="9"/>
  <c r="F14" i="9"/>
  <c r="G14" i="9"/>
  <c r="F17" i="9"/>
  <c r="G17" i="9"/>
  <c r="F12" i="9"/>
  <c r="G12" i="9"/>
  <c r="F18" i="9"/>
  <c r="G18" i="9"/>
  <c r="F21" i="9"/>
  <c r="G21" i="9"/>
  <c r="F15" i="9"/>
  <c r="G15" i="9"/>
  <c r="D22" i="9"/>
  <c r="F10" i="9"/>
  <c r="F22" i="9" s="1"/>
  <c r="D24" i="9" s="1"/>
  <c r="G10" i="9"/>
  <c r="F11" i="8"/>
  <c r="G11" i="8"/>
  <c r="C32" i="8"/>
  <c r="C33" i="8"/>
  <c r="C35" i="8" s="1"/>
  <c r="D35" i="8" s="1"/>
  <c r="C10" i="8"/>
  <c r="D10" i="8" s="1"/>
  <c r="C5" i="8"/>
  <c r="C15" i="8"/>
  <c r="D15" i="8" s="1"/>
  <c r="C18" i="8"/>
  <c r="D18" i="8" s="1"/>
  <c r="C21" i="8"/>
  <c r="D21" i="8" s="1"/>
  <c r="C12" i="8"/>
  <c r="D12" i="8" s="1"/>
  <c r="C17" i="8"/>
  <c r="D17" i="8" s="1"/>
  <c r="C14" i="8"/>
  <c r="D14" i="8" s="1"/>
  <c r="C20" i="8"/>
  <c r="D20" i="8" s="1"/>
  <c r="G16" i="8"/>
  <c r="G19" i="8"/>
  <c r="G13" i="8"/>
  <c r="C10" i="7"/>
  <c r="D10" i="7" s="1"/>
  <c r="E10" i="7"/>
  <c r="E11" i="7"/>
  <c r="H11" i="7"/>
  <c r="E12" i="7"/>
  <c r="H12" i="7"/>
  <c r="C11" i="7" s="1"/>
  <c r="D11" i="7" s="1"/>
  <c r="C13" i="7"/>
  <c r="D13" i="7"/>
  <c r="G13" i="7" s="1"/>
  <c r="E13" i="7"/>
  <c r="F13" i="7"/>
  <c r="H13" i="7"/>
  <c r="E14" i="7"/>
  <c r="H14" i="7"/>
  <c r="E15" i="7"/>
  <c r="C16" i="7"/>
  <c r="D16" i="7"/>
  <c r="F16" i="7" s="1"/>
  <c r="E16" i="7"/>
  <c r="E22" i="7" s="1"/>
  <c r="D25" i="7" s="1"/>
  <c r="E17" i="7"/>
  <c r="B18" i="7"/>
  <c r="E18" i="7"/>
  <c r="C19" i="7"/>
  <c r="D19" i="7"/>
  <c r="F19" i="7" s="1"/>
  <c r="E19" i="7"/>
  <c r="E20" i="7"/>
  <c r="E21" i="7"/>
  <c r="B22" i="7"/>
  <c r="C5" i="7" s="1"/>
  <c r="B32" i="7"/>
  <c r="C5" i="6"/>
  <c r="C5" i="5"/>
  <c r="E37" i="10" l="1"/>
  <c r="E35" i="10"/>
  <c r="G22" i="9"/>
  <c r="D26" i="9" s="1"/>
  <c r="D27" i="9" s="1"/>
  <c r="C37" i="9" s="1"/>
  <c r="D37" i="9" s="1"/>
  <c r="F20" i="8"/>
  <c r="G20" i="8"/>
  <c r="F14" i="8"/>
  <c r="G14" i="8"/>
  <c r="F17" i="8"/>
  <c r="G17" i="8"/>
  <c r="F12" i="8"/>
  <c r="G12" i="8"/>
  <c r="F21" i="8"/>
  <c r="G21" i="8"/>
  <c r="F18" i="8"/>
  <c r="G18" i="8"/>
  <c r="F15" i="8"/>
  <c r="G15" i="8"/>
  <c r="G10" i="8"/>
  <c r="G22" i="8" s="1"/>
  <c r="D26" i="8" s="1"/>
  <c r="D22" i="8"/>
  <c r="F10" i="8"/>
  <c r="F11" i="7"/>
  <c r="G11" i="7"/>
  <c r="F10" i="7"/>
  <c r="G10" i="7"/>
  <c r="C18" i="7"/>
  <c r="D18" i="7" s="1"/>
  <c r="C15" i="7"/>
  <c r="D15" i="7" s="1"/>
  <c r="C21" i="7"/>
  <c r="D21" i="7" s="1"/>
  <c r="C12" i="7"/>
  <c r="D12" i="7" s="1"/>
  <c r="C30" i="7"/>
  <c r="C20" i="7"/>
  <c r="D20" i="7" s="1"/>
  <c r="C17" i="7"/>
  <c r="D17" i="7" s="1"/>
  <c r="C14" i="7"/>
  <c r="D14" i="7" s="1"/>
  <c r="G19" i="7"/>
  <c r="G16" i="7"/>
  <c r="E10" i="6"/>
  <c r="E11" i="6"/>
  <c r="H11" i="6"/>
  <c r="E12" i="6"/>
  <c r="H12" i="6"/>
  <c r="E13" i="6"/>
  <c r="E22" i="6" s="1"/>
  <c r="D25" i="6" s="1"/>
  <c r="H13" i="6"/>
  <c r="C19" i="6" s="1"/>
  <c r="D19" i="6" s="1"/>
  <c r="E14" i="6"/>
  <c r="H14" i="6"/>
  <c r="E15" i="6"/>
  <c r="C16" i="6"/>
  <c r="D16" i="6" s="1"/>
  <c r="E16" i="6"/>
  <c r="E17" i="6"/>
  <c r="E18" i="6"/>
  <c r="E19" i="6"/>
  <c r="E20" i="6"/>
  <c r="E21" i="6"/>
  <c r="B22" i="6"/>
  <c r="C30" i="6" s="1"/>
  <c r="B32" i="6"/>
  <c r="E37" i="9" l="1"/>
  <c r="E35" i="9"/>
  <c r="F22" i="8"/>
  <c r="D24" i="8" s="1"/>
  <c r="D27" i="8" s="1"/>
  <c r="C37" i="8" s="1"/>
  <c r="D37" i="8" s="1"/>
  <c r="G12" i="7"/>
  <c r="F12" i="7"/>
  <c r="F15" i="7"/>
  <c r="G15" i="7"/>
  <c r="F14" i="7"/>
  <c r="F22" i="7" s="1"/>
  <c r="D24" i="7" s="1"/>
  <c r="D26" i="7" s="1"/>
  <c r="C36" i="7" s="1"/>
  <c r="D36" i="7" s="1"/>
  <c r="E36" i="7" s="1"/>
  <c r="G14" i="7"/>
  <c r="G22" i="7" s="1"/>
  <c r="F17" i="7"/>
  <c r="G17" i="7"/>
  <c r="F20" i="7"/>
  <c r="G20" i="7"/>
  <c r="C31" i="7"/>
  <c r="C32" i="7"/>
  <c r="C34" i="7" s="1"/>
  <c r="D34" i="7" s="1"/>
  <c r="F21" i="7"/>
  <c r="G21" i="7"/>
  <c r="F18" i="7"/>
  <c r="G18" i="7"/>
  <c r="D22" i="7"/>
  <c r="C11" i="6"/>
  <c r="D11" i="6" s="1"/>
  <c r="F11" i="6" s="1"/>
  <c r="C13" i="6"/>
  <c r="D13" i="6" s="1"/>
  <c r="F13" i="6" s="1"/>
  <c r="F16" i="6"/>
  <c r="G16" i="6"/>
  <c r="C31" i="6"/>
  <c r="C32" i="6"/>
  <c r="C34" i="6" s="1"/>
  <c r="D34" i="6" s="1"/>
  <c r="F19" i="6"/>
  <c r="G19" i="6"/>
  <c r="C10" i="6"/>
  <c r="D10" i="6" s="1"/>
  <c r="C15" i="6"/>
  <c r="D15" i="6" s="1"/>
  <c r="C18" i="6"/>
  <c r="D18" i="6" s="1"/>
  <c r="C21" i="6"/>
  <c r="D21" i="6" s="1"/>
  <c r="C12" i="6"/>
  <c r="D12" i="6" s="1"/>
  <c r="C17" i="6"/>
  <c r="D17" i="6" s="1"/>
  <c r="C14" i="6"/>
  <c r="D14" i="6" s="1"/>
  <c r="C20" i="6"/>
  <c r="D20" i="6" s="1"/>
  <c r="E10" i="5"/>
  <c r="E11" i="5"/>
  <c r="E22" i="5" s="1"/>
  <c r="D25" i="5" s="1"/>
  <c r="H11" i="5"/>
  <c r="E12" i="5"/>
  <c r="H12" i="5"/>
  <c r="C11" i="5" s="1"/>
  <c r="D11" i="5" s="1"/>
  <c r="C13" i="5"/>
  <c r="D13" i="5" s="1"/>
  <c r="F13" i="5" s="1"/>
  <c r="E13" i="5"/>
  <c r="H13" i="5"/>
  <c r="E14" i="5"/>
  <c r="H14" i="5"/>
  <c r="E15" i="5"/>
  <c r="E16" i="5"/>
  <c r="E17" i="5"/>
  <c r="E18" i="5"/>
  <c r="E19" i="5"/>
  <c r="E20" i="5"/>
  <c r="E21" i="5"/>
  <c r="B22" i="5"/>
  <c r="C30" i="5" s="1"/>
  <c r="B32" i="5"/>
  <c r="E37" i="8" l="1"/>
  <c r="E35" i="8"/>
  <c r="E34" i="7"/>
  <c r="G11" i="6"/>
  <c r="G13" i="6"/>
  <c r="C16" i="5"/>
  <c r="D16" i="5" s="1"/>
  <c r="C19" i="5"/>
  <c r="D19" i="5" s="1"/>
  <c r="F19" i="5" s="1"/>
  <c r="F15" i="6"/>
  <c r="G15" i="6"/>
  <c r="F20" i="6"/>
  <c r="G20" i="6"/>
  <c r="F14" i="6"/>
  <c r="G14" i="6"/>
  <c r="F17" i="6"/>
  <c r="G17" i="6"/>
  <c r="F12" i="6"/>
  <c r="G12" i="6"/>
  <c r="F21" i="6"/>
  <c r="G21" i="6"/>
  <c r="F10" i="6"/>
  <c r="G10" i="6"/>
  <c r="D22" i="6"/>
  <c r="F18" i="6"/>
  <c r="G18" i="6"/>
  <c r="F16" i="5"/>
  <c r="G16" i="5"/>
  <c r="C31" i="5"/>
  <c r="C32" i="5" s="1"/>
  <c r="C34" i="5" s="1"/>
  <c r="D34" i="5" s="1"/>
  <c r="F11" i="5"/>
  <c r="G11" i="5"/>
  <c r="C21" i="5"/>
  <c r="D21" i="5" s="1"/>
  <c r="C10" i="5"/>
  <c r="D10" i="5" s="1"/>
  <c r="C15" i="5"/>
  <c r="D15" i="5" s="1"/>
  <c r="C18" i="5"/>
  <c r="D18" i="5" s="1"/>
  <c r="C12" i="5"/>
  <c r="D12" i="5" s="1"/>
  <c r="C17" i="5"/>
  <c r="D17" i="5" s="1"/>
  <c r="C14" i="5"/>
  <c r="D14" i="5" s="1"/>
  <c r="C20" i="5"/>
  <c r="D20" i="5" s="1"/>
  <c r="G13" i="5"/>
  <c r="E9" i="4"/>
  <c r="E10" i="4"/>
  <c r="H10" i="4"/>
  <c r="E11" i="4"/>
  <c r="H11" i="4"/>
  <c r="E12" i="4"/>
  <c r="H12" i="4"/>
  <c r="E13" i="4"/>
  <c r="E21" i="4" s="1"/>
  <c r="D24" i="4" s="1"/>
  <c r="H13" i="4"/>
  <c r="E14" i="4"/>
  <c r="C15" i="4"/>
  <c r="D15" i="4" s="1"/>
  <c r="E15" i="4"/>
  <c r="E16" i="4"/>
  <c r="E17" i="4"/>
  <c r="E18" i="4"/>
  <c r="E19" i="4"/>
  <c r="E20" i="4"/>
  <c r="B21" i="4"/>
  <c r="G22" i="6" l="1"/>
  <c r="G19" i="5"/>
  <c r="F22" i="6"/>
  <c r="D24" i="6" s="1"/>
  <c r="D26" i="6" s="1"/>
  <c r="C36" i="6" s="1"/>
  <c r="D36" i="6" s="1"/>
  <c r="G14" i="5"/>
  <c r="F14" i="5"/>
  <c r="G17" i="5"/>
  <c r="F17" i="5"/>
  <c r="F12" i="5"/>
  <c r="G12" i="5"/>
  <c r="F18" i="5"/>
  <c r="G18" i="5"/>
  <c r="F10" i="5"/>
  <c r="G10" i="5"/>
  <c r="D22" i="5"/>
  <c r="F20" i="5"/>
  <c r="G20" i="5"/>
  <c r="F21" i="5"/>
  <c r="G21" i="5"/>
  <c r="F15" i="5"/>
  <c r="G15" i="5"/>
  <c r="C12" i="4"/>
  <c r="D12" i="4" s="1"/>
  <c r="F12" i="4" s="1"/>
  <c r="C20" i="4"/>
  <c r="D20" i="4" s="1"/>
  <c r="C10" i="4"/>
  <c r="D10" i="4" s="1"/>
  <c r="C18" i="4"/>
  <c r="D18" i="4" s="1"/>
  <c r="C9" i="4"/>
  <c r="D9" i="4" s="1"/>
  <c r="F18" i="4"/>
  <c r="G18" i="4"/>
  <c r="F9" i="4"/>
  <c r="G9" i="4"/>
  <c r="G15" i="4"/>
  <c r="F15" i="4"/>
  <c r="F20" i="4"/>
  <c r="G20" i="4"/>
  <c r="F10" i="4"/>
  <c r="G10" i="4"/>
  <c r="C14" i="4"/>
  <c r="D14" i="4" s="1"/>
  <c r="C17" i="4"/>
  <c r="D17" i="4" s="1"/>
  <c r="C11" i="4"/>
  <c r="D11" i="4" s="1"/>
  <c r="C16" i="4"/>
  <c r="D16" i="4" s="1"/>
  <c r="C13" i="4"/>
  <c r="D13" i="4" s="1"/>
  <c r="C19" i="4"/>
  <c r="D19" i="4" s="1"/>
  <c r="E14" i="1"/>
  <c r="B21" i="1"/>
  <c r="E20" i="1"/>
  <c r="E19" i="1"/>
  <c r="E18" i="1"/>
  <c r="E16" i="1"/>
  <c r="E15" i="1"/>
  <c r="E13" i="1"/>
  <c r="E12" i="1"/>
  <c r="E11" i="1"/>
  <c r="E10" i="1"/>
  <c r="H13" i="1"/>
  <c r="H12" i="1"/>
  <c r="C12" i="1" s="1"/>
  <c r="D12" i="1" s="1"/>
  <c r="H11" i="1"/>
  <c r="C18" i="1" s="1"/>
  <c r="D18" i="1" s="1"/>
  <c r="H10" i="1"/>
  <c r="C11" i="1" s="1"/>
  <c r="D11" i="1" s="1"/>
  <c r="G11" i="1" s="1"/>
  <c r="G22" i="5" l="1"/>
  <c r="F22" i="5"/>
  <c r="D24" i="5" s="1"/>
  <c r="D26" i="5" s="1"/>
  <c r="C36" i="5" s="1"/>
  <c r="D36" i="5" s="1"/>
  <c r="E36" i="5" s="1"/>
  <c r="G12" i="4"/>
  <c r="F17" i="4"/>
  <c r="G17" i="4"/>
  <c r="F11" i="4"/>
  <c r="G11" i="4"/>
  <c r="F19" i="4"/>
  <c r="G19" i="4"/>
  <c r="D21" i="4"/>
  <c r="F13" i="4"/>
  <c r="G13" i="4"/>
  <c r="F14" i="4"/>
  <c r="G14" i="4"/>
  <c r="F16" i="4"/>
  <c r="G16" i="4"/>
  <c r="C13" i="1"/>
  <c r="D13" i="1" s="1"/>
  <c r="G13" i="1"/>
  <c r="C20" i="1"/>
  <c r="D20" i="1" s="1"/>
  <c r="G20" i="1" s="1"/>
  <c r="C19" i="1"/>
  <c r="D19" i="1" s="1"/>
  <c r="F19" i="1" s="1"/>
  <c r="C14" i="1"/>
  <c r="D14" i="1" s="1"/>
  <c r="G14" i="1" s="1"/>
  <c r="G12" i="1"/>
  <c r="F12" i="1"/>
  <c r="G18" i="1"/>
  <c r="F18" i="1"/>
  <c r="G19" i="1"/>
  <c r="F20" i="1"/>
  <c r="C15" i="1"/>
  <c r="D15" i="1" s="1"/>
  <c r="F13" i="1"/>
  <c r="F11" i="1"/>
  <c r="C16" i="1"/>
  <c r="D16" i="1" s="1"/>
  <c r="C9" i="1"/>
  <c r="D9" i="1" s="1"/>
  <c r="C17" i="1"/>
  <c r="D17" i="1" s="1"/>
  <c r="C10" i="1"/>
  <c r="D10" i="1" s="1"/>
  <c r="E21" i="1"/>
  <c r="D24" i="1" s="1"/>
  <c r="F21" i="4" l="1"/>
  <c r="D23" i="4" s="1"/>
  <c r="G21" i="4"/>
  <c r="D25" i="4" s="1"/>
  <c r="D21" i="1"/>
  <c r="F14" i="1"/>
  <c r="G10" i="1"/>
  <c r="F10" i="1"/>
  <c r="G9" i="1"/>
  <c r="F9" i="1"/>
  <c r="G16" i="1"/>
  <c r="F16" i="1"/>
  <c r="G15" i="1"/>
  <c r="F15" i="1"/>
  <c r="G17" i="1"/>
  <c r="F17" i="1"/>
  <c r="D26" i="4" l="1"/>
  <c r="F21" i="1"/>
  <c r="D23" i="1" s="1"/>
  <c r="G21" i="1"/>
  <c r="D25" i="1" s="1"/>
  <c r="D26" i="1" l="1"/>
</calcChain>
</file>

<file path=xl/sharedStrings.xml><?xml version="1.0" encoding="utf-8"?>
<sst xmlns="http://schemas.openxmlformats.org/spreadsheetml/2006/main" count="497" uniqueCount="58">
  <si>
    <t>Hasta</t>
  </si>
  <si>
    <t>Ingresos</t>
  </si>
  <si>
    <t>Tasa</t>
  </si>
  <si>
    <t>aplicable</t>
  </si>
  <si>
    <t>mensuales</t>
  </si>
  <si>
    <t>Ingreso</t>
  </si>
  <si>
    <t>Desde</t>
  </si>
  <si>
    <t>Impuesto</t>
  </si>
  <si>
    <t>Retención</t>
  </si>
  <si>
    <t>a pagar</t>
  </si>
  <si>
    <t>en su caso</t>
  </si>
  <si>
    <t>a favor</t>
  </si>
  <si>
    <t>Impuesto retenido</t>
  </si>
  <si>
    <t>Régimen Simplificado de Confianza</t>
  </si>
  <si>
    <t>Personas físicas</t>
  </si>
  <si>
    <t>Pagos mensuales</t>
  </si>
  <si>
    <t>Impuesto pagado mensual</t>
  </si>
  <si>
    <t>Saldo a favor a recuperar</t>
  </si>
  <si>
    <t>Total</t>
  </si>
  <si>
    <t>ene</t>
  </si>
  <si>
    <t>feb</t>
  </si>
  <si>
    <t>mar</t>
  </si>
  <si>
    <t>abr</t>
  </si>
  <si>
    <t>may</t>
  </si>
  <si>
    <t>jun</t>
  </si>
  <si>
    <t>jul</t>
  </si>
  <si>
    <t>ago</t>
  </si>
  <si>
    <t>sept</t>
  </si>
  <si>
    <t>oct</t>
  </si>
  <si>
    <t>nov</t>
  </si>
  <si>
    <t>dic</t>
  </si>
  <si>
    <t>Saldo a favor del mes no aplica en meses posteriores</t>
  </si>
  <si>
    <t>Saldos a favor</t>
  </si>
  <si>
    <t>Cambio de tasa por un centavo</t>
  </si>
  <si>
    <t>En adelante</t>
  </si>
  <si>
    <t>ISR Resico</t>
  </si>
  <si>
    <t>ISR según tarifa</t>
  </si>
  <si>
    <t>Utilidad</t>
  </si>
  <si>
    <t>Deducciones</t>
  </si>
  <si>
    <t>%</t>
  </si>
  <si>
    <t>Cuota fija</t>
  </si>
  <si>
    <t>Límite sup.</t>
  </si>
  <si>
    <t>Límite inf.</t>
  </si>
  <si>
    <t>Tarifa anual artículo 152 LISR</t>
  </si>
  <si>
    <t>Comparativo con ISR tradicional</t>
  </si>
  <si>
    <t>Impuesto total</t>
  </si>
  <si>
    <t>Utilidad del 13% o menor Vs ISR de tarifa anual</t>
  </si>
  <si>
    <t>Utilidad del 14% o menor Vs ISR de tarifa anual</t>
  </si>
  <si>
    <t>Ingresos de:</t>
  </si>
  <si>
    <t>Impuesto a disminuir en declaración anual</t>
  </si>
  <si>
    <t>Saldo a favor</t>
  </si>
  <si>
    <t>Utilidad del 17% o menor Vs ISR de tarifa anual</t>
  </si>
  <si>
    <t>Utilidad del 16% o menor Vs ISR de tarifa anual</t>
  </si>
  <si>
    <t>Utilidad del 19% o menor Vs ISR de tarifa anual</t>
  </si>
  <si>
    <t>en este caso</t>
  </si>
  <si>
    <t>Sin</t>
  </si>
  <si>
    <t>Mismos ingresos anuales dispersos en el año Vs recibidos en un mes</t>
  </si>
  <si>
    <t>Mismos ingresos anuales uniformes en el año Vs recibidos de manera esporádica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</si>
</sst>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43" fontId="0" fillId="0" borderId="0" xfId="1" applyFont="1"/>
    <xf numFmtId="10" fontId="0" fillId="0" borderId="0" xfId="2" applyNumberFormat="1" applyFont="1"/>
    <xf numFmtId="43" fontId="0" fillId="0" borderId="0" xfId="1" applyFont="1" applyAlignment="1">
      <alignment horizontal="center"/>
    </xf>
    <xf numFmtId="10" fontId="0" fillId="0" borderId="0" xfId="2" applyNumberFormat="1" applyFont="1" applyAlignment="1">
      <alignment horizontal="center"/>
    </xf>
    <xf numFmtId="43" fontId="0" fillId="0" borderId="0" xfId="0" applyNumberFormat="1"/>
    <xf numFmtId="0" fontId="0" fillId="0" borderId="0" xfId="0" applyAlignment="1">
      <alignment horizontal="center"/>
    </xf>
    <xf numFmtId="17" fontId="0" fillId="0" borderId="0" xfId="0" applyNumberFormat="1"/>
    <xf numFmtId="10" fontId="0" fillId="0" borderId="0" xfId="1" applyNumberFormat="1" applyFont="1"/>
    <xf numFmtId="43" fontId="0" fillId="2" borderId="0" xfId="1" applyFont="1" applyFill="1"/>
    <xf numFmtId="43" fontId="0" fillId="0" borderId="1" xfId="1" applyFont="1" applyBorder="1"/>
    <xf numFmtId="0" fontId="2" fillId="0" borderId="0" xfId="0" applyFont="1"/>
    <xf numFmtId="9" fontId="0" fillId="0" borderId="0" xfId="1" applyNumberFormat="1" applyFont="1"/>
    <xf numFmtId="43" fontId="0" fillId="0" borderId="0" xfId="1" applyFont="1" applyFill="1"/>
    <xf numFmtId="9" fontId="0" fillId="2" borderId="0" xfId="1" applyNumberFormat="1" applyFont="1" applyFill="1"/>
    <xf numFmtId="164" fontId="2" fillId="0" borderId="0" xfId="1" applyNumberFormat="1" applyFont="1"/>
    <xf numFmtId="10" fontId="0" fillId="0" borderId="0" xfId="1" applyNumberFormat="1" applyFont="1" applyAlignment="1">
      <alignment horizontal="center"/>
    </xf>
    <xf numFmtId="17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0D701-A925-4FC0-8745-6BC3478C2B3A}">
  <dimension ref="A1:J26"/>
  <sheetViews>
    <sheetView tabSelected="1" zoomScale="110" zoomScaleNormal="110" workbookViewId="0">
      <selection activeCell="A7" sqref="A7"/>
    </sheetView>
  </sheetViews>
  <sheetFormatPr baseColWidth="10" defaultRowHeight="15" x14ac:dyDescent="0.25"/>
  <cols>
    <col min="2" max="2" width="13.85546875" style="1" bestFit="1" customWidth="1"/>
    <col min="3" max="3" width="12.5703125" style="1" bestFit="1" customWidth="1"/>
    <col min="4" max="5" width="10.85546875" style="1"/>
    <col min="6" max="6" width="12.5703125" style="1" bestFit="1" customWidth="1"/>
    <col min="7" max="7" width="11" style="2" customWidth="1"/>
    <col min="8" max="9" width="13.85546875" bestFit="1" customWidth="1"/>
  </cols>
  <sheetData>
    <row r="1" spans="1:10" x14ac:dyDescent="0.25">
      <c r="A1" s="11" t="s">
        <v>13</v>
      </c>
      <c r="G1"/>
    </row>
    <row r="2" spans="1:10" x14ac:dyDescent="0.25">
      <c r="A2" s="11" t="s">
        <v>14</v>
      </c>
      <c r="G2"/>
    </row>
    <row r="3" spans="1:10" x14ac:dyDescent="0.25">
      <c r="A3" s="11" t="s">
        <v>15</v>
      </c>
    </row>
    <row r="4" spans="1:10" x14ac:dyDescent="0.25">
      <c r="A4" s="11" t="s">
        <v>31</v>
      </c>
    </row>
    <row r="5" spans="1:10" x14ac:dyDescent="0.25">
      <c r="A5" s="11"/>
    </row>
    <row r="6" spans="1:10" x14ac:dyDescent="0.25">
      <c r="B6" s="3" t="s">
        <v>5</v>
      </c>
      <c r="C6" s="3" t="s">
        <v>2</v>
      </c>
      <c r="D6" s="1" t="s">
        <v>7</v>
      </c>
      <c r="E6" s="1" t="s">
        <v>8</v>
      </c>
      <c r="F6" s="3" t="s">
        <v>7</v>
      </c>
      <c r="G6" s="3" t="s">
        <v>7</v>
      </c>
      <c r="H6" s="18" t="s">
        <v>1</v>
      </c>
      <c r="I6" s="18"/>
      <c r="J6" s="4" t="s">
        <v>2</v>
      </c>
    </row>
    <row r="7" spans="1:10" x14ac:dyDescent="0.25">
      <c r="C7" s="3" t="s">
        <v>3</v>
      </c>
      <c r="E7" s="1" t="s">
        <v>10</v>
      </c>
      <c r="F7" s="3" t="s">
        <v>9</v>
      </c>
      <c r="G7" s="3" t="s">
        <v>11</v>
      </c>
      <c r="H7" s="18" t="s">
        <v>4</v>
      </c>
      <c r="I7" s="18"/>
      <c r="J7" s="4" t="s">
        <v>3</v>
      </c>
    </row>
    <row r="8" spans="1:10" x14ac:dyDescent="0.25">
      <c r="E8" s="8">
        <v>1.2500000000000001E-2</v>
      </c>
      <c r="G8" s="1"/>
      <c r="H8" s="6" t="s">
        <v>6</v>
      </c>
      <c r="I8" s="6" t="s">
        <v>0</v>
      </c>
      <c r="J8" s="4"/>
    </row>
    <row r="9" spans="1:10" x14ac:dyDescent="0.25">
      <c r="A9" s="7" t="s">
        <v>19</v>
      </c>
      <c r="B9" s="9">
        <v>50000</v>
      </c>
      <c r="C9" s="2">
        <f t="shared" ref="C9:C20" si="0">IF(B9=0,0,VLOOKUP(B9,$H$9:$J$13,3))</f>
        <v>1.0999999999999999E-2</v>
      </c>
      <c r="D9" s="1">
        <f>B9*C9</f>
        <v>550</v>
      </c>
      <c r="E9" s="9"/>
      <c r="F9" s="1">
        <f>IF(D9-E9&lt;0,0,D9-E9)</f>
        <v>550</v>
      </c>
      <c r="G9" s="1">
        <f>IF(D9-E9&lt;0,D9-E9,0)</f>
        <v>0</v>
      </c>
      <c r="H9" s="1">
        <v>0.01</v>
      </c>
      <c r="I9" s="5">
        <v>25000</v>
      </c>
      <c r="J9" s="2">
        <v>0.01</v>
      </c>
    </row>
    <row r="10" spans="1:10" x14ac:dyDescent="0.25">
      <c r="A10" s="7" t="s">
        <v>20</v>
      </c>
      <c r="B10" s="9">
        <v>60000</v>
      </c>
      <c r="C10" s="2">
        <f t="shared" si="0"/>
        <v>1.4999999999999999E-2</v>
      </c>
      <c r="D10" s="1">
        <f t="shared" ref="D10:D20" si="1">B10*C10</f>
        <v>900</v>
      </c>
      <c r="E10" s="9">
        <f t="shared" ref="E10:E16" si="2">B10*$E$8</f>
        <v>750</v>
      </c>
      <c r="F10" s="1">
        <f t="shared" ref="F10:F20" si="3">IF(D10-E10&lt;0,0,D10-E10)</f>
        <v>150</v>
      </c>
      <c r="G10" s="1">
        <f t="shared" ref="G10:G20" si="4">IF(D10-E10&lt;0,D10-E10,0)</f>
        <v>0</v>
      </c>
      <c r="H10" s="1">
        <f>I9+0.01</f>
        <v>25000.01</v>
      </c>
      <c r="I10" s="5">
        <v>50000</v>
      </c>
      <c r="J10" s="2">
        <v>1.0999999999999999E-2</v>
      </c>
    </row>
    <row r="11" spans="1:10" x14ac:dyDescent="0.25">
      <c r="A11" s="7" t="s">
        <v>21</v>
      </c>
      <c r="B11" s="9">
        <v>45000</v>
      </c>
      <c r="C11" s="2">
        <f t="shared" si="0"/>
        <v>1.0999999999999999E-2</v>
      </c>
      <c r="D11" s="1">
        <f t="shared" si="1"/>
        <v>494.99999999999994</v>
      </c>
      <c r="E11" s="9">
        <f t="shared" si="2"/>
        <v>562.5</v>
      </c>
      <c r="F11" s="1">
        <f t="shared" si="3"/>
        <v>0</v>
      </c>
      <c r="G11" s="1">
        <f t="shared" si="4"/>
        <v>-67.500000000000057</v>
      </c>
      <c r="H11" s="1">
        <f t="shared" ref="H11:H13" si="5">I10+0.01</f>
        <v>50000.01</v>
      </c>
      <c r="I11" s="5">
        <v>83333.33</v>
      </c>
      <c r="J11" s="2">
        <v>1.4999999999999999E-2</v>
      </c>
    </row>
    <row r="12" spans="1:10" x14ac:dyDescent="0.25">
      <c r="A12" s="7" t="s">
        <v>22</v>
      </c>
      <c r="B12" s="9">
        <v>100000</v>
      </c>
      <c r="C12" s="2">
        <f t="shared" si="0"/>
        <v>0.02</v>
      </c>
      <c r="D12" s="1">
        <f t="shared" si="1"/>
        <v>2000</v>
      </c>
      <c r="E12" s="9">
        <f t="shared" si="2"/>
        <v>1250</v>
      </c>
      <c r="F12" s="1">
        <f t="shared" si="3"/>
        <v>750</v>
      </c>
      <c r="G12" s="1">
        <f t="shared" si="4"/>
        <v>0</v>
      </c>
      <c r="H12" s="1">
        <f t="shared" si="5"/>
        <v>83333.34</v>
      </c>
      <c r="I12" s="5">
        <v>208333.33</v>
      </c>
      <c r="J12" s="2">
        <v>0.02</v>
      </c>
    </row>
    <row r="13" spans="1:10" x14ac:dyDescent="0.25">
      <c r="A13" s="7" t="s">
        <v>23</v>
      </c>
      <c r="B13" s="9">
        <v>10000</v>
      </c>
      <c r="C13" s="2">
        <f t="shared" si="0"/>
        <v>0.01</v>
      </c>
      <c r="D13" s="1">
        <f t="shared" si="1"/>
        <v>100</v>
      </c>
      <c r="E13" s="9">
        <f t="shared" si="2"/>
        <v>125</v>
      </c>
      <c r="F13" s="1">
        <f t="shared" si="3"/>
        <v>0</v>
      </c>
      <c r="G13" s="1">
        <f t="shared" si="4"/>
        <v>-25</v>
      </c>
      <c r="H13" s="1">
        <f t="shared" si="5"/>
        <v>208333.34</v>
      </c>
      <c r="I13" s="5">
        <v>3500000</v>
      </c>
      <c r="J13" s="2">
        <v>2.5000000000000001E-2</v>
      </c>
    </row>
    <row r="14" spans="1:10" x14ac:dyDescent="0.25">
      <c r="A14" s="7" t="s">
        <v>24</v>
      </c>
      <c r="B14" s="9">
        <v>12000</v>
      </c>
      <c r="C14" s="2">
        <f t="shared" si="0"/>
        <v>0.01</v>
      </c>
      <c r="D14" s="1">
        <f t="shared" si="1"/>
        <v>120</v>
      </c>
      <c r="E14" s="9">
        <f t="shared" si="2"/>
        <v>150</v>
      </c>
      <c r="F14" s="1">
        <f t="shared" si="3"/>
        <v>0</v>
      </c>
      <c r="G14" s="1">
        <f t="shared" si="4"/>
        <v>-30</v>
      </c>
    </row>
    <row r="15" spans="1:10" x14ac:dyDescent="0.25">
      <c r="A15" s="7" t="s">
        <v>25</v>
      </c>
      <c r="B15" s="9">
        <v>250000</v>
      </c>
      <c r="C15" s="2">
        <f t="shared" si="0"/>
        <v>2.5000000000000001E-2</v>
      </c>
      <c r="D15" s="1">
        <f t="shared" si="1"/>
        <v>6250</v>
      </c>
      <c r="E15" s="9">
        <f t="shared" si="2"/>
        <v>3125</v>
      </c>
      <c r="F15" s="1">
        <f t="shared" si="3"/>
        <v>3125</v>
      </c>
      <c r="G15" s="1">
        <f t="shared" si="4"/>
        <v>0</v>
      </c>
    </row>
    <row r="16" spans="1:10" x14ac:dyDescent="0.25">
      <c r="A16" s="7" t="s">
        <v>26</v>
      </c>
      <c r="B16" s="9">
        <v>70000</v>
      </c>
      <c r="C16" s="2">
        <f t="shared" si="0"/>
        <v>1.4999999999999999E-2</v>
      </c>
      <c r="D16" s="1">
        <f t="shared" si="1"/>
        <v>1050</v>
      </c>
      <c r="E16" s="9">
        <f t="shared" si="2"/>
        <v>875</v>
      </c>
      <c r="F16" s="1">
        <f t="shared" si="3"/>
        <v>175</v>
      </c>
      <c r="G16" s="1">
        <f t="shared" si="4"/>
        <v>0</v>
      </c>
    </row>
    <row r="17" spans="1:7" x14ac:dyDescent="0.25">
      <c r="A17" s="7" t="s">
        <v>27</v>
      </c>
      <c r="B17" s="9">
        <v>82500</v>
      </c>
      <c r="C17" s="2">
        <f t="shared" si="0"/>
        <v>1.4999999999999999E-2</v>
      </c>
      <c r="D17" s="1">
        <f t="shared" si="1"/>
        <v>1237.5</v>
      </c>
      <c r="E17" s="9"/>
      <c r="F17" s="1">
        <f t="shared" si="3"/>
        <v>1237.5</v>
      </c>
      <c r="G17" s="1">
        <f t="shared" si="4"/>
        <v>0</v>
      </c>
    </row>
    <row r="18" spans="1:7" x14ac:dyDescent="0.25">
      <c r="A18" s="7" t="s">
        <v>28</v>
      </c>
      <c r="B18" s="9">
        <v>65000</v>
      </c>
      <c r="C18" s="2">
        <f t="shared" si="0"/>
        <v>1.4999999999999999E-2</v>
      </c>
      <c r="D18" s="1">
        <f t="shared" si="1"/>
        <v>975</v>
      </c>
      <c r="E18" s="9">
        <f>B18*$E$8</f>
        <v>812.5</v>
      </c>
      <c r="F18" s="1">
        <f t="shared" si="3"/>
        <v>162.5</v>
      </c>
      <c r="G18" s="1">
        <f t="shared" si="4"/>
        <v>0</v>
      </c>
    </row>
    <row r="19" spans="1:7" x14ac:dyDescent="0.25">
      <c r="A19" s="7" t="s">
        <v>29</v>
      </c>
      <c r="B19" s="9">
        <v>50000</v>
      </c>
      <c r="C19" s="2">
        <f t="shared" si="0"/>
        <v>1.0999999999999999E-2</v>
      </c>
      <c r="D19" s="1">
        <f t="shared" si="1"/>
        <v>550</v>
      </c>
      <c r="E19" s="9">
        <f>B19*$E$8</f>
        <v>625</v>
      </c>
      <c r="F19" s="1">
        <f t="shared" si="3"/>
        <v>0</v>
      </c>
      <c r="G19" s="1">
        <f t="shared" si="4"/>
        <v>-75</v>
      </c>
    </row>
    <row r="20" spans="1:7" x14ac:dyDescent="0.25">
      <c r="A20" s="7" t="s">
        <v>30</v>
      </c>
      <c r="B20" s="9">
        <v>250000</v>
      </c>
      <c r="C20" s="2">
        <f t="shared" si="0"/>
        <v>2.5000000000000001E-2</v>
      </c>
      <c r="D20" s="1">
        <f t="shared" si="1"/>
        <v>6250</v>
      </c>
      <c r="E20" s="9">
        <f>B20*$E$8</f>
        <v>3125</v>
      </c>
      <c r="F20" s="1">
        <f t="shared" si="3"/>
        <v>3125</v>
      </c>
      <c r="G20" s="1">
        <f t="shared" si="4"/>
        <v>0</v>
      </c>
    </row>
    <row r="21" spans="1:7" x14ac:dyDescent="0.25">
      <c r="B21" s="10">
        <f>SUM(B9:B20)</f>
        <v>1044500</v>
      </c>
      <c r="D21" s="10">
        <f t="shared" ref="D21:G21" si="6">SUM(D9:D20)</f>
        <v>20477.5</v>
      </c>
      <c r="E21" s="10">
        <f t="shared" si="6"/>
        <v>11400</v>
      </c>
      <c r="F21" s="10">
        <f t="shared" si="6"/>
        <v>9275</v>
      </c>
      <c r="G21" s="10">
        <f t="shared" si="6"/>
        <v>-197.50000000000006</v>
      </c>
    </row>
    <row r="22" spans="1:7" x14ac:dyDescent="0.25">
      <c r="G22" s="1"/>
    </row>
    <row r="23" spans="1:7" x14ac:dyDescent="0.25">
      <c r="A23" t="s">
        <v>16</v>
      </c>
      <c r="D23" s="1">
        <f>F21</f>
        <v>9275</v>
      </c>
      <c r="G23" s="1"/>
    </row>
    <row r="24" spans="1:7" x14ac:dyDescent="0.25">
      <c r="A24" t="s">
        <v>12</v>
      </c>
      <c r="D24" s="1">
        <f>E21</f>
        <v>11400</v>
      </c>
    </row>
    <row r="25" spans="1:7" x14ac:dyDescent="0.25">
      <c r="A25" t="s">
        <v>17</v>
      </c>
      <c r="D25" s="1">
        <f>G21</f>
        <v>-197.50000000000006</v>
      </c>
    </row>
    <row r="26" spans="1:7" x14ac:dyDescent="0.25">
      <c r="A26" t="s">
        <v>18</v>
      </c>
      <c r="D26" s="10">
        <f>SUM(D23:D25)</f>
        <v>20477.5</v>
      </c>
    </row>
  </sheetData>
  <mergeCells count="2">
    <mergeCell ref="H6:I6"/>
    <mergeCell ref="H7:I7"/>
  </mergeCells>
  <phoneticPr fontId="3" type="noConversion"/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621A9-677B-4C3D-8C1A-0F359127F208}">
  <sheetPr>
    <pageSetUpPr fitToPage="1"/>
  </sheetPr>
  <dimension ref="A1:J46"/>
  <sheetViews>
    <sheetView zoomScale="80" zoomScaleNormal="80" workbookViewId="0">
      <selection activeCell="A32" sqref="A32"/>
    </sheetView>
  </sheetViews>
  <sheetFormatPr baseColWidth="10" defaultRowHeight="15" x14ac:dyDescent="0.25"/>
  <cols>
    <col min="2" max="3" width="13.140625" style="1" bestFit="1" customWidth="1"/>
    <col min="4" max="5" width="11.42578125" style="1"/>
    <col min="6" max="6" width="13.85546875" style="1" bestFit="1" customWidth="1"/>
    <col min="7" max="7" width="14.42578125" style="2" bestFit="1" customWidth="1"/>
    <col min="8" max="9" width="13.85546875" bestFit="1" customWidth="1"/>
    <col min="10" max="10" width="12.5703125" bestFit="1" customWidth="1"/>
  </cols>
  <sheetData>
    <row r="1" spans="1:10" x14ac:dyDescent="0.25">
      <c r="A1" s="11" t="s">
        <v>13</v>
      </c>
      <c r="G1"/>
    </row>
    <row r="2" spans="1:10" x14ac:dyDescent="0.25">
      <c r="A2" s="11" t="s">
        <v>14</v>
      </c>
      <c r="G2"/>
    </row>
    <row r="3" spans="1:10" x14ac:dyDescent="0.25">
      <c r="A3" s="11" t="s">
        <v>15</v>
      </c>
    </row>
    <row r="4" spans="1:10" x14ac:dyDescent="0.25">
      <c r="A4" s="11" t="s">
        <v>57</v>
      </c>
    </row>
    <row r="6" spans="1:10" x14ac:dyDescent="0.25">
      <c r="B6" s="3" t="s">
        <v>5</v>
      </c>
      <c r="C6" s="3" t="s">
        <v>2</v>
      </c>
      <c r="D6" s="1" t="s">
        <v>7</v>
      </c>
      <c r="E6" s="1" t="s">
        <v>8</v>
      </c>
      <c r="F6" s="3" t="s">
        <v>7</v>
      </c>
      <c r="G6" s="3" t="s">
        <v>7</v>
      </c>
      <c r="H6" s="18" t="s">
        <v>1</v>
      </c>
      <c r="I6" s="18"/>
      <c r="J6" s="4" t="s">
        <v>2</v>
      </c>
    </row>
    <row r="7" spans="1:10" x14ac:dyDescent="0.25">
      <c r="C7" s="3" t="s">
        <v>3</v>
      </c>
      <c r="E7" s="1" t="s">
        <v>10</v>
      </c>
      <c r="F7" s="3" t="s">
        <v>9</v>
      </c>
      <c r="G7" s="3" t="s">
        <v>11</v>
      </c>
      <c r="H7" s="18" t="s">
        <v>4</v>
      </c>
      <c r="I7" s="18"/>
      <c r="J7" s="4" t="s">
        <v>3</v>
      </c>
    </row>
    <row r="8" spans="1:10" x14ac:dyDescent="0.25">
      <c r="E8" s="8">
        <v>1.2500000000000001E-2</v>
      </c>
      <c r="G8" s="1"/>
      <c r="H8" s="6" t="s">
        <v>6</v>
      </c>
      <c r="I8" s="6" t="s">
        <v>0</v>
      </c>
      <c r="J8" s="4"/>
    </row>
    <row r="9" spans="1:10" x14ac:dyDescent="0.25">
      <c r="A9" s="17" t="s">
        <v>19</v>
      </c>
      <c r="B9" s="9">
        <v>83333.33</v>
      </c>
      <c r="C9" s="2">
        <f t="shared" ref="C9:C20" si="0">IF(B9=0,0,VLOOKUP(B9,$H$9:$J$13,3))</f>
        <v>1.4999999999999999E-2</v>
      </c>
      <c r="D9" s="1">
        <f t="shared" ref="D9:D20" si="1">B9*C9</f>
        <v>1249.9999499999999</v>
      </c>
      <c r="E9" s="9"/>
      <c r="F9" s="1">
        <f t="shared" ref="F9:F20" si="2">IF(D9-E9&lt;0,0,D9-E9)</f>
        <v>1249.9999499999999</v>
      </c>
      <c r="G9" s="1">
        <f t="shared" ref="G9:G20" si="3">IF(D9-E9&lt;0,D9-E9,0)</f>
        <v>0</v>
      </c>
      <c r="H9" s="1">
        <v>0.01</v>
      </c>
      <c r="I9" s="5">
        <v>25000</v>
      </c>
      <c r="J9" s="2">
        <v>0.01</v>
      </c>
    </row>
    <row r="10" spans="1:10" x14ac:dyDescent="0.25">
      <c r="A10" s="17" t="s">
        <v>20</v>
      </c>
      <c r="B10" s="9">
        <v>83333.33</v>
      </c>
      <c r="C10" s="2">
        <f t="shared" si="0"/>
        <v>1.4999999999999999E-2</v>
      </c>
      <c r="D10" s="1">
        <f t="shared" si="1"/>
        <v>1249.9999499999999</v>
      </c>
      <c r="E10" s="9"/>
      <c r="F10" s="1">
        <f t="shared" si="2"/>
        <v>1249.9999499999999</v>
      </c>
      <c r="G10" s="1">
        <f t="shared" si="3"/>
        <v>0</v>
      </c>
      <c r="H10" s="1">
        <f>I9+0.01</f>
        <v>25000.01</v>
      </c>
      <c r="I10" s="5">
        <v>50000</v>
      </c>
      <c r="J10" s="2">
        <v>1.0999999999999999E-2</v>
      </c>
    </row>
    <row r="11" spans="1:10" x14ac:dyDescent="0.25">
      <c r="A11" s="17" t="s">
        <v>21</v>
      </c>
      <c r="B11" s="9">
        <v>83333.33</v>
      </c>
      <c r="C11" s="2">
        <f t="shared" si="0"/>
        <v>1.4999999999999999E-2</v>
      </c>
      <c r="D11" s="1">
        <f t="shared" si="1"/>
        <v>1249.9999499999999</v>
      </c>
      <c r="E11" s="9"/>
      <c r="F11" s="1">
        <f t="shared" si="2"/>
        <v>1249.9999499999999</v>
      </c>
      <c r="G11" s="1">
        <f t="shared" si="3"/>
        <v>0</v>
      </c>
      <c r="H11" s="1">
        <f>I10+0.01</f>
        <v>50000.01</v>
      </c>
      <c r="I11" s="5">
        <v>83333.33</v>
      </c>
      <c r="J11" s="2">
        <v>1.4999999999999999E-2</v>
      </c>
    </row>
    <row r="12" spans="1:10" x14ac:dyDescent="0.25">
      <c r="A12" s="17" t="s">
        <v>22</v>
      </c>
      <c r="B12" s="9">
        <v>83333.33</v>
      </c>
      <c r="C12" s="2">
        <f t="shared" si="0"/>
        <v>1.4999999999999999E-2</v>
      </c>
      <c r="D12" s="1">
        <f t="shared" si="1"/>
        <v>1249.9999499999999</v>
      </c>
      <c r="E12" s="9"/>
      <c r="F12" s="1">
        <f t="shared" si="2"/>
        <v>1249.9999499999999</v>
      </c>
      <c r="G12" s="1">
        <f t="shared" si="3"/>
        <v>0</v>
      </c>
      <c r="H12" s="1">
        <f>I11+0.01</f>
        <v>83333.34</v>
      </c>
      <c r="I12" s="5">
        <v>208333.33</v>
      </c>
      <c r="J12" s="2">
        <v>0.02</v>
      </c>
    </row>
    <row r="13" spans="1:10" x14ac:dyDescent="0.25">
      <c r="A13" s="17" t="s">
        <v>23</v>
      </c>
      <c r="B13" s="9">
        <v>83333.33</v>
      </c>
      <c r="C13" s="2">
        <f t="shared" si="0"/>
        <v>1.4999999999999999E-2</v>
      </c>
      <c r="D13" s="1">
        <f t="shared" si="1"/>
        <v>1249.9999499999999</v>
      </c>
      <c r="E13" s="9"/>
      <c r="F13" s="1">
        <f t="shared" si="2"/>
        <v>1249.9999499999999</v>
      </c>
      <c r="G13" s="1">
        <f t="shared" si="3"/>
        <v>0</v>
      </c>
      <c r="H13" s="1">
        <f>I12+0.01</f>
        <v>208333.34</v>
      </c>
      <c r="I13" s="5">
        <v>3500000</v>
      </c>
      <c r="J13" s="2">
        <v>2.5000000000000001E-2</v>
      </c>
    </row>
    <row r="14" spans="1:10" x14ac:dyDescent="0.25">
      <c r="A14" s="17" t="s">
        <v>24</v>
      </c>
      <c r="B14" s="9">
        <v>83333.33</v>
      </c>
      <c r="C14" s="2">
        <f t="shared" si="0"/>
        <v>1.4999999999999999E-2</v>
      </c>
      <c r="D14" s="1">
        <f t="shared" si="1"/>
        <v>1249.9999499999999</v>
      </c>
      <c r="E14" s="9"/>
      <c r="F14" s="1">
        <f t="shared" si="2"/>
        <v>1249.9999499999999</v>
      </c>
      <c r="G14" s="1">
        <f t="shared" si="3"/>
        <v>0</v>
      </c>
    </row>
    <row r="15" spans="1:10" x14ac:dyDescent="0.25">
      <c r="A15" s="17" t="s">
        <v>25</v>
      </c>
      <c r="B15" s="9">
        <v>83333.33</v>
      </c>
      <c r="C15" s="2">
        <f t="shared" si="0"/>
        <v>1.4999999999999999E-2</v>
      </c>
      <c r="D15" s="1">
        <f t="shared" si="1"/>
        <v>1249.9999499999999</v>
      </c>
      <c r="E15" s="9"/>
      <c r="F15" s="1">
        <f t="shared" si="2"/>
        <v>1249.9999499999999</v>
      </c>
      <c r="G15" s="1">
        <f t="shared" si="3"/>
        <v>0</v>
      </c>
    </row>
    <row r="16" spans="1:10" x14ac:dyDescent="0.25">
      <c r="A16" s="17" t="s">
        <v>26</v>
      </c>
      <c r="B16" s="9">
        <v>83333.33</v>
      </c>
      <c r="C16" s="2">
        <f t="shared" si="0"/>
        <v>1.4999999999999999E-2</v>
      </c>
      <c r="D16" s="1">
        <f t="shared" si="1"/>
        <v>1249.9999499999999</v>
      </c>
      <c r="E16" s="9"/>
      <c r="F16" s="1">
        <f t="shared" si="2"/>
        <v>1249.9999499999999</v>
      </c>
      <c r="G16" s="1">
        <f t="shared" si="3"/>
        <v>0</v>
      </c>
    </row>
    <row r="17" spans="1:10" x14ac:dyDescent="0.25">
      <c r="A17" s="17" t="s">
        <v>27</v>
      </c>
      <c r="B17" s="9">
        <v>83333.33</v>
      </c>
      <c r="C17" s="2">
        <f t="shared" si="0"/>
        <v>1.4999999999999999E-2</v>
      </c>
      <c r="D17" s="1">
        <f t="shared" si="1"/>
        <v>1249.9999499999999</v>
      </c>
      <c r="E17" s="9"/>
      <c r="F17" s="1">
        <f t="shared" si="2"/>
        <v>1249.9999499999999</v>
      </c>
      <c r="G17" s="1">
        <f t="shared" si="3"/>
        <v>0</v>
      </c>
    </row>
    <row r="18" spans="1:10" x14ac:dyDescent="0.25">
      <c r="A18" s="17" t="s">
        <v>28</v>
      </c>
      <c r="B18" s="9">
        <v>83333.33</v>
      </c>
      <c r="C18" s="2">
        <f t="shared" si="0"/>
        <v>1.4999999999999999E-2</v>
      </c>
      <c r="D18" s="1">
        <f t="shared" si="1"/>
        <v>1249.9999499999999</v>
      </c>
      <c r="E18" s="9"/>
      <c r="F18" s="1">
        <f t="shared" si="2"/>
        <v>1249.9999499999999</v>
      </c>
      <c r="G18" s="1">
        <f t="shared" si="3"/>
        <v>0</v>
      </c>
    </row>
    <row r="19" spans="1:10" x14ac:dyDescent="0.25">
      <c r="A19" s="17" t="s">
        <v>29</v>
      </c>
      <c r="B19" s="9">
        <v>83333.33</v>
      </c>
      <c r="C19" s="2">
        <f t="shared" si="0"/>
        <v>1.4999999999999999E-2</v>
      </c>
      <c r="D19" s="1">
        <f t="shared" si="1"/>
        <v>1249.9999499999999</v>
      </c>
      <c r="E19" s="9"/>
      <c r="F19" s="1">
        <f t="shared" si="2"/>
        <v>1249.9999499999999</v>
      </c>
      <c r="G19" s="1">
        <f t="shared" si="3"/>
        <v>0</v>
      </c>
    </row>
    <row r="20" spans="1:10" x14ac:dyDescent="0.25">
      <c r="A20" s="17" t="s">
        <v>30</v>
      </c>
      <c r="B20" s="9">
        <v>83333.33</v>
      </c>
      <c r="C20" s="2">
        <f t="shared" si="0"/>
        <v>1.4999999999999999E-2</v>
      </c>
      <c r="D20" s="1">
        <f t="shared" si="1"/>
        <v>1249.9999499999999</v>
      </c>
      <c r="E20" s="9"/>
      <c r="F20" s="1">
        <f t="shared" si="2"/>
        <v>1249.9999499999999</v>
      </c>
      <c r="G20" s="1">
        <f t="shared" si="3"/>
        <v>0</v>
      </c>
    </row>
    <row r="21" spans="1:10" x14ac:dyDescent="0.25">
      <c r="B21" s="10">
        <f>SUM(B9:B20)</f>
        <v>999999.95999999985</v>
      </c>
      <c r="D21" s="10">
        <f>SUM(D9:D20)</f>
        <v>14999.999399999995</v>
      </c>
      <c r="E21" s="10">
        <f>SUM(E9:E20)</f>
        <v>0</v>
      </c>
      <c r="F21" s="10">
        <f>SUM(F9:F20)</f>
        <v>14999.999399999995</v>
      </c>
      <c r="G21" s="10">
        <f>SUM(G9:G20)</f>
        <v>0</v>
      </c>
    </row>
    <row r="22" spans="1:10" x14ac:dyDescent="0.25">
      <c r="G22" s="1"/>
    </row>
    <row r="23" spans="1:10" x14ac:dyDescent="0.25">
      <c r="A23" t="s">
        <v>16</v>
      </c>
      <c r="D23" s="1">
        <f>F21</f>
        <v>14999.999399999995</v>
      </c>
      <c r="G23" s="1"/>
    </row>
    <row r="24" spans="1:10" x14ac:dyDescent="0.25">
      <c r="A24" t="s">
        <v>12</v>
      </c>
      <c r="D24" s="1">
        <f>E21</f>
        <v>0</v>
      </c>
    </row>
    <row r="25" spans="1:10" x14ac:dyDescent="0.25">
      <c r="A25" t="s">
        <v>45</v>
      </c>
      <c r="D25" s="10">
        <f>SUM(D23:D24)</f>
        <v>14999.999399999995</v>
      </c>
    </row>
    <row r="27" spans="1:10" x14ac:dyDescent="0.25">
      <c r="B27" s="3" t="s">
        <v>5</v>
      </c>
      <c r="C27" s="3" t="s">
        <v>2</v>
      </c>
      <c r="D27" s="1" t="s">
        <v>7</v>
      </c>
      <c r="E27" s="1" t="s">
        <v>8</v>
      </c>
      <c r="F27" s="3" t="s">
        <v>7</v>
      </c>
      <c r="G27" s="3" t="s">
        <v>7</v>
      </c>
      <c r="H27" s="18" t="s">
        <v>1</v>
      </c>
      <c r="I27" s="18"/>
      <c r="J27" s="4" t="s">
        <v>2</v>
      </c>
    </row>
    <row r="28" spans="1:10" x14ac:dyDescent="0.25">
      <c r="C28" s="3" t="s">
        <v>3</v>
      </c>
      <c r="E28" s="1" t="s">
        <v>10</v>
      </c>
      <c r="F28" s="3" t="s">
        <v>9</v>
      </c>
      <c r="G28" s="3" t="s">
        <v>11</v>
      </c>
      <c r="H28" s="18" t="s">
        <v>4</v>
      </c>
      <c r="I28" s="18"/>
      <c r="J28" s="4" t="s">
        <v>3</v>
      </c>
    </row>
    <row r="29" spans="1:10" x14ac:dyDescent="0.25">
      <c r="E29" s="8">
        <v>1.2500000000000001E-2</v>
      </c>
      <c r="G29" s="1"/>
      <c r="H29" s="6" t="s">
        <v>6</v>
      </c>
      <c r="I29" s="6" t="s">
        <v>0</v>
      </c>
      <c r="J29" s="4"/>
    </row>
    <row r="30" spans="1:10" x14ac:dyDescent="0.25">
      <c r="A30" s="17" t="s">
        <v>19</v>
      </c>
      <c r="B30" s="9">
        <v>0</v>
      </c>
      <c r="C30" s="2">
        <f t="shared" ref="C30:C41" si="4">IF(B30=0,0,VLOOKUP(B30,$H$30:$J$34,3))</f>
        <v>0</v>
      </c>
      <c r="D30" s="1">
        <f t="shared" ref="D30:D41" si="5">B30*C30</f>
        <v>0</v>
      </c>
      <c r="E30" s="9"/>
      <c r="F30" s="1">
        <f t="shared" ref="F30:F41" si="6">IF(D30-E30&lt;0,0,D30-E30)</f>
        <v>0</v>
      </c>
      <c r="G30" s="1">
        <f t="shared" ref="G30:G41" si="7">IF(D30-E30&lt;0,D30-E30,0)</f>
        <v>0</v>
      </c>
      <c r="H30" s="1">
        <v>0.01</v>
      </c>
      <c r="I30" s="5">
        <v>25000</v>
      </c>
      <c r="J30" s="2">
        <v>0.01</v>
      </c>
    </row>
    <row r="31" spans="1:10" x14ac:dyDescent="0.25">
      <c r="A31" s="17" t="s">
        <v>20</v>
      </c>
      <c r="B31" s="9">
        <v>0</v>
      </c>
      <c r="C31" s="2">
        <f t="shared" si="4"/>
        <v>0</v>
      </c>
      <c r="D31" s="1">
        <f t="shared" si="5"/>
        <v>0</v>
      </c>
      <c r="E31" s="9"/>
      <c r="F31" s="1">
        <f t="shared" si="6"/>
        <v>0</v>
      </c>
      <c r="G31" s="1">
        <f t="shared" si="7"/>
        <v>0</v>
      </c>
      <c r="H31" s="1">
        <f>I30+0.01</f>
        <v>25000.01</v>
      </c>
      <c r="I31" s="5">
        <v>50000</v>
      </c>
      <c r="J31" s="2">
        <v>1.0999999999999999E-2</v>
      </c>
    </row>
    <row r="32" spans="1:10" x14ac:dyDescent="0.25">
      <c r="A32" s="17" t="s">
        <v>21</v>
      </c>
      <c r="B32" s="9">
        <v>250000</v>
      </c>
      <c r="C32" s="2">
        <f t="shared" si="4"/>
        <v>2.5000000000000001E-2</v>
      </c>
      <c r="D32" s="1">
        <f t="shared" si="5"/>
        <v>6250</v>
      </c>
      <c r="E32" s="9"/>
      <c r="F32" s="1">
        <f t="shared" si="6"/>
        <v>6250</v>
      </c>
      <c r="G32" s="1">
        <f t="shared" si="7"/>
        <v>0</v>
      </c>
      <c r="H32" s="1">
        <f>I31+0.01</f>
        <v>50000.01</v>
      </c>
      <c r="I32" s="5">
        <v>83333.33</v>
      </c>
      <c r="J32" s="2">
        <v>1.4999999999999999E-2</v>
      </c>
    </row>
    <row r="33" spans="1:10" x14ac:dyDescent="0.25">
      <c r="A33" s="17" t="s">
        <v>22</v>
      </c>
      <c r="B33" s="9">
        <v>0</v>
      </c>
      <c r="C33" s="2">
        <f t="shared" si="4"/>
        <v>0</v>
      </c>
      <c r="D33" s="1">
        <f t="shared" si="5"/>
        <v>0</v>
      </c>
      <c r="E33" s="9"/>
      <c r="F33" s="1">
        <f t="shared" si="6"/>
        <v>0</v>
      </c>
      <c r="G33" s="1">
        <f t="shared" si="7"/>
        <v>0</v>
      </c>
      <c r="H33" s="1">
        <f>I32+0.01</f>
        <v>83333.34</v>
      </c>
      <c r="I33" s="5">
        <v>208333.33</v>
      </c>
      <c r="J33" s="2">
        <v>0.02</v>
      </c>
    </row>
    <row r="34" spans="1:10" x14ac:dyDescent="0.25">
      <c r="A34" s="17" t="s">
        <v>23</v>
      </c>
      <c r="B34" s="9">
        <v>0</v>
      </c>
      <c r="C34" s="2">
        <f t="shared" si="4"/>
        <v>0</v>
      </c>
      <c r="D34" s="1">
        <f t="shared" si="5"/>
        <v>0</v>
      </c>
      <c r="E34" s="9"/>
      <c r="F34" s="1">
        <f t="shared" si="6"/>
        <v>0</v>
      </c>
      <c r="G34" s="1">
        <f t="shared" si="7"/>
        <v>0</v>
      </c>
      <c r="H34" s="1">
        <f>I33+0.01</f>
        <v>208333.34</v>
      </c>
      <c r="I34" s="5">
        <v>3500000</v>
      </c>
      <c r="J34" s="2">
        <v>2.5000000000000001E-2</v>
      </c>
    </row>
    <row r="35" spans="1:10" x14ac:dyDescent="0.25">
      <c r="A35" s="17" t="s">
        <v>24</v>
      </c>
      <c r="B35" s="9">
        <v>250000</v>
      </c>
      <c r="C35" s="2">
        <f t="shared" si="4"/>
        <v>2.5000000000000001E-2</v>
      </c>
      <c r="D35" s="1">
        <f t="shared" si="5"/>
        <v>6250</v>
      </c>
      <c r="E35" s="9"/>
      <c r="F35" s="1">
        <f t="shared" si="6"/>
        <v>6250</v>
      </c>
      <c r="G35" s="1">
        <f t="shared" si="7"/>
        <v>0</v>
      </c>
    </row>
    <row r="36" spans="1:10" x14ac:dyDescent="0.25">
      <c r="A36" s="17" t="s">
        <v>25</v>
      </c>
      <c r="B36" s="9">
        <v>0</v>
      </c>
      <c r="C36" s="2">
        <f t="shared" si="4"/>
        <v>0</v>
      </c>
      <c r="D36" s="1">
        <f t="shared" si="5"/>
        <v>0</v>
      </c>
      <c r="E36" s="9"/>
      <c r="F36" s="1">
        <f t="shared" si="6"/>
        <v>0</v>
      </c>
      <c r="G36" s="1">
        <f t="shared" si="7"/>
        <v>0</v>
      </c>
    </row>
    <row r="37" spans="1:10" x14ac:dyDescent="0.25">
      <c r="A37" s="17" t="s">
        <v>26</v>
      </c>
      <c r="B37" s="9">
        <v>0</v>
      </c>
      <c r="C37" s="2">
        <f t="shared" si="4"/>
        <v>0</v>
      </c>
      <c r="D37" s="1">
        <f t="shared" si="5"/>
        <v>0</v>
      </c>
      <c r="E37" s="9"/>
      <c r="F37" s="1">
        <f t="shared" si="6"/>
        <v>0</v>
      </c>
      <c r="G37" s="1">
        <f t="shared" si="7"/>
        <v>0</v>
      </c>
    </row>
    <row r="38" spans="1:10" x14ac:dyDescent="0.25">
      <c r="A38" s="17" t="s">
        <v>27</v>
      </c>
      <c r="B38" s="9">
        <v>250000</v>
      </c>
      <c r="C38" s="2">
        <f t="shared" si="4"/>
        <v>2.5000000000000001E-2</v>
      </c>
      <c r="D38" s="1">
        <f t="shared" si="5"/>
        <v>6250</v>
      </c>
      <c r="E38" s="9"/>
      <c r="F38" s="1">
        <f t="shared" si="6"/>
        <v>6250</v>
      </c>
      <c r="G38" s="1">
        <f t="shared" si="7"/>
        <v>0</v>
      </c>
    </row>
    <row r="39" spans="1:10" x14ac:dyDescent="0.25">
      <c r="A39" s="17" t="s">
        <v>28</v>
      </c>
      <c r="B39" s="9">
        <v>0</v>
      </c>
      <c r="C39" s="2">
        <f t="shared" si="4"/>
        <v>0</v>
      </c>
      <c r="D39" s="1">
        <f t="shared" si="5"/>
        <v>0</v>
      </c>
      <c r="E39" s="9"/>
      <c r="F39" s="1">
        <f t="shared" si="6"/>
        <v>0</v>
      </c>
      <c r="G39" s="1">
        <f t="shared" si="7"/>
        <v>0</v>
      </c>
    </row>
    <row r="40" spans="1:10" x14ac:dyDescent="0.25">
      <c r="A40" s="17" t="s">
        <v>29</v>
      </c>
      <c r="B40" s="9">
        <v>0</v>
      </c>
      <c r="C40" s="2">
        <f t="shared" si="4"/>
        <v>0</v>
      </c>
      <c r="D40" s="1">
        <f t="shared" si="5"/>
        <v>0</v>
      </c>
      <c r="E40" s="9"/>
      <c r="F40" s="1">
        <f t="shared" si="6"/>
        <v>0</v>
      </c>
      <c r="G40" s="1">
        <f t="shared" si="7"/>
        <v>0</v>
      </c>
    </row>
    <row r="41" spans="1:10" x14ac:dyDescent="0.25">
      <c r="A41" s="17" t="s">
        <v>30</v>
      </c>
      <c r="B41" s="9">
        <v>249999.96</v>
      </c>
      <c r="C41" s="2">
        <f t="shared" si="4"/>
        <v>2.5000000000000001E-2</v>
      </c>
      <c r="D41" s="1">
        <f t="shared" si="5"/>
        <v>6249.9989999999998</v>
      </c>
      <c r="E41" s="9"/>
      <c r="F41" s="1">
        <f t="shared" si="6"/>
        <v>6249.9989999999998</v>
      </c>
      <c r="G41" s="1">
        <f t="shared" si="7"/>
        <v>0</v>
      </c>
    </row>
    <row r="42" spans="1:10" x14ac:dyDescent="0.25">
      <c r="B42" s="10">
        <f>SUM(B30:B41)</f>
        <v>999999.96</v>
      </c>
      <c r="D42" s="10">
        <f>SUM(D30:D41)</f>
        <v>24999.999</v>
      </c>
      <c r="E42" s="10">
        <f>SUM(E30:E41)</f>
        <v>0</v>
      </c>
      <c r="F42" s="10">
        <f>SUM(F30:F41)</f>
        <v>24999.999</v>
      </c>
      <c r="G42" s="10">
        <f>SUM(G30:G41)</f>
        <v>0</v>
      </c>
    </row>
    <row r="43" spans="1:10" x14ac:dyDescent="0.25">
      <c r="G43" s="1"/>
    </row>
    <row r="44" spans="1:10" x14ac:dyDescent="0.25">
      <c r="A44" t="s">
        <v>16</v>
      </c>
      <c r="D44" s="1">
        <f>F42</f>
        <v>24999.999</v>
      </c>
      <c r="G44" s="1"/>
    </row>
    <row r="45" spans="1:10" x14ac:dyDescent="0.25">
      <c r="A45" t="s">
        <v>12</v>
      </c>
      <c r="D45" s="1">
        <f>E42</f>
        <v>0</v>
      </c>
    </row>
    <row r="46" spans="1:10" x14ac:dyDescent="0.25">
      <c r="A46" t="s">
        <v>49</v>
      </c>
      <c r="D46" s="10">
        <f>SUM(D44:D45)</f>
        <v>24999.999</v>
      </c>
    </row>
  </sheetData>
  <mergeCells count="4">
    <mergeCell ref="H6:I6"/>
    <mergeCell ref="H7:I7"/>
    <mergeCell ref="H27:I27"/>
    <mergeCell ref="H28:I28"/>
  </mergeCells>
  <pageMargins left="0.70866141732283472" right="0.70866141732283472" top="0.74803149606299213" bottom="0.74803149606299213" header="0.31496062992125984" footer="0.31496062992125984"/>
  <pageSetup scale="7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EE449-54A5-4CDE-91B2-F28ACE3EAF80}">
  <dimension ref="A1:J26"/>
  <sheetViews>
    <sheetView zoomScale="110" zoomScaleNormal="110" workbookViewId="0">
      <selection activeCell="A5" sqref="A5"/>
    </sheetView>
  </sheetViews>
  <sheetFormatPr baseColWidth="10" defaultRowHeight="15" x14ac:dyDescent="0.25"/>
  <cols>
    <col min="2" max="3" width="12.5703125" style="1" bestFit="1" customWidth="1"/>
    <col min="4" max="5" width="11.42578125" style="1"/>
    <col min="6" max="6" width="12.5703125" style="1" bestFit="1" customWidth="1"/>
    <col min="7" max="7" width="11.42578125" style="2"/>
    <col min="8" max="9" width="13.140625" bestFit="1" customWidth="1"/>
  </cols>
  <sheetData>
    <row r="1" spans="1:10" x14ac:dyDescent="0.25">
      <c r="A1" s="11" t="s">
        <v>13</v>
      </c>
      <c r="G1"/>
    </row>
    <row r="2" spans="1:10" x14ac:dyDescent="0.25">
      <c r="A2" s="11" t="s">
        <v>14</v>
      </c>
      <c r="G2"/>
    </row>
    <row r="3" spans="1:10" x14ac:dyDescent="0.25">
      <c r="A3" s="11" t="s">
        <v>15</v>
      </c>
    </row>
    <row r="4" spans="1:10" x14ac:dyDescent="0.25">
      <c r="A4" s="11" t="s">
        <v>33</v>
      </c>
    </row>
    <row r="5" spans="1:10" x14ac:dyDescent="0.25">
      <c r="A5" s="11"/>
    </row>
    <row r="6" spans="1:10" x14ac:dyDescent="0.25">
      <c r="B6" s="3" t="s">
        <v>5</v>
      </c>
      <c r="C6" s="3" t="s">
        <v>2</v>
      </c>
      <c r="D6" s="1" t="s">
        <v>7</v>
      </c>
      <c r="E6" s="1" t="s">
        <v>8</v>
      </c>
      <c r="F6" s="3" t="s">
        <v>7</v>
      </c>
      <c r="G6" s="3" t="s">
        <v>7</v>
      </c>
      <c r="H6" s="18" t="s">
        <v>1</v>
      </c>
      <c r="I6" s="18"/>
      <c r="J6" s="4" t="s">
        <v>2</v>
      </c>
    </row>
    <row r="7" spans="1:10" x14ac:dyDescent="0.25">
      <c r="C7" s="3" t="s">
        <v>3</v>
      </c>
      <c r="E7" s="1" t="s">
        <v>10</v>
      </c>
      <c r="F7" s="3" t="s">
        <v>9</v>
      </c>
      <c r="G7" s="3" t="s">
        <v>11</v>
      </c>
      <c r="H7" s="18" t="s">
        <v>4</v>
      </c>
      <c r="I7" s="18"/>
      <c r="J7" s="4" t="s">
        <v>3</v>
      </c>
    </row>
    <row r="8" spans="1:10" x14ac:dyDescent="0.25">
      <c r="E8" s="8">
        <v>1.2500000000000001E-2</v>
      </c>
      <c r="G8" s="1"/>
      <c r="H8" s="6" t="s">
        <v>6</v>
      </c>
      <c r="I8" s="6" t="s">
        <v>0</v>
      </c>
      <c r="J8" s="4"/>
    </row>
    <row r="9" spans="1:10" x14ac:dyDescent="0.25">
      <c r="A9" s="7" t="s">
        <v>19</v>
      </c>
      <c r="B9" s="9">
        <v>25000</v>
      </c>
      <c r="C9" s="2">
        <f t="shared" ref="C9:C20" si="0">IF(B9=0,0,VLOOKUP(B9,$H$9:$J$13,3))</f>
        <v>0.01</v>
      </c>
      <c r="D9" s="1">
        <f t="shared" ref="D9:D20" si="1">B9*C9</f>
        <v>250</v>
      </c>
      <c r="E9" s="9">
        <f t="shared" ref="E9:E20" si="2">B9*$E$8</f>
        <v>312.5</v>
      </c>
      <c r="F9" s="1">
        <f t="shared" ref="F9:F20" si="3">IF(D9-E9&lt;0,0,D9-E9)</f>
        <v>0</v>
      </c>
      <c r="G9" s="1">
        <f t="shared" ref="G9:G20" si="4">IF(D9-E9&lt;0,D9-E9,0)</f>
        <v>-62.5</v>
      </c>
      <c r="H9" s="1">
        <v>0.01</v>
      </c>
      <c r="I9" s="5">
        <v>25000</v>
      </c>
      <c r="J9" s="2">
        <v>0.01</v>
      </c>
    </row>
    <row r="10" spans="1:10" x14ac:dyDescent="0.25">
      <c r="A10" s="7" t="s">
        <v>20</v>
      </c>
      <c r="B10" s="9">
        <v>25000.01</v>
      </c>
      <c r="C10" s="2">
        <f t="shared" si="0"/>
        <v>1.0999999999999999E-2</v>
      </c>
      <c r="D10" s="1">
        <f t="shared" si="1"/>
        <v>275.00010999999995</v>
      </c>
      <c r="E10" s="9">
        <f t="shared" si="2"/>
        <v>312.50012500000003</v>
      </c>
      <c r="F10" s="1">
        <f t="shared" si="3"/>
        <v>0</v>
      </c>
      <c r="G10" s="1">
        <f t="shared" si="4"/>
        <v>-37.500015000000076</v>
      </c>
      <c r="H10" s="1">
        <f>I9+0.01</f>
        <v>25000.01</v>
      </c>
      <c r="I10" s="5">
        <v>50000</v>
      </c>
      <c r="J10" s="2">
        <v>1.0999999999999999E-2</v>
      </c>
    </row>
    <row r="11" spans="1:10" x14ac:dyDescent="0.25">
      <c r="A11" s="7" t="s">
        <v>21</v>
      </c>
      <c r="B11" s="9">
        <v>50000</v>
      </c>
      <c r="C11" s="2">
        <f t="shared" si="0"/>
        <v>1.0999999999999999E-2</v>
      </c>
      <c r="D11" s="1">
        <f t="shared" si="1"/>
        <v>550</v>
      </c>
      <c r="E11" s="9">
        <f t="shared" si="2"/>
        <v>625</v>
      </c>
      <c r="F11" s="1">
        <f t="shared" si="3"/>
        <v>0</v>
      </c>
      <c r="G11" s="1">
        <f t="shared" si="4"/>
        <v>-75</v>
      </c>
      <c r="H11" s="1">
        <f>I10+0.01</f>
        <v>50000.01</v>
      </c>
      <c r="I11" s="5">
        <v>83333.33</v>
      </c>
      <c r="J11" s="2">
        <v>1.4999999999999999E-2</v>
      </c>
    </row>
    <row r="12" spans="1:10" x14ac:dyDescent="0.25">
      <c r="A12" s="7" t="s">
        <v>22</v>
      </c>
      <c r="B12" s="9">
        <v>50000.01</v>
      </c>
      <c r="C12" s="2">
        <f t="shared" si="0"/>
        <v>1.4999999999999999E-2</v>
      </c>
      <c r="D12" s="1">
        <f t="shared" si="1"/>
        <v>750.00014999999996</v>
      </c>
      <c r="E12" s="9">
        <f t="shared" si="2"/>
        <v>625.00012500000003</v>
      </c>
      <c r="F12" s="1">
        <f t="shared" si="3"/>
        <v>125.00002499999994</v>
      </c>
      <c r="G12" s="1">
        <f t="shared" si="4"/>
        <v>0</v>
      </c>
      <c r="H12" s="1">
        <f>I11+0.01</f>
        <v>83333.34</v>
      </c>
      <c r="I12" s="5">
        <v>208333.33</v>
      </c>
      <c r="J12" s="2">
        <v>0.02</v>
      </c>
    </row>
    <row r="13" spans="1:10" x14ac:dyDescent="0.25">
      <c r="A13" s="7" t="s">
        <v>23</v>
      </c>
      <c r="B13" s="9">
        <v>83333.33</v>
      </c>
      <c r="C13" s="2">
        <f t="shared" si="0"/>
        <v>1.4999999999999999E-2</v>
      </c>
      <c r="D13" s="1">
        <f t="shared" si="1"/>
        <v>1249.9999499999999</v>
      </c>
      <c r="E13" s="9">
        <f t="shared" si="2"/>
        <v>1041.6666250000001</v>
      </c>
      <c r="F13" s="1">
        <f t="shared" si="3"/>
        <v>208.33332499999983</v>
      </c>
      <c r="G13" s="1">
        <f t="shared" si="4"/>
        <v>0</v>
      </c>
      <c r="H13" s="1">
        <f>I12+0.01</f>
        <v>208333.34</v>
      </c>
      <c r="I13" s="5">
        <v>3500000</v>
      </c>
      <c r="J13" s="2">
        <v>2.5000000000000001E-2</v>
      </c>
    </row>
    <row r="14" spans="1:10" x14ac:dyDescent="0.25">
      <c r="A14" s="7" t="s">
        <v>24</v>
      </c>
      <c r="B14" s="9">
        <v>83333.34</v>
      </c>
      <c r="C14" s="2">
        <f t="shared" si="0"/>
        <v>0.02</v>
      </c>
      <c r="D14" s="1">
        <f t="shared" si="1"/>
        <v>1666.6668</v>
      </c>
      <c r="E14" s="9">
        <f t="shared" si="2"/>
        <v>1041.6667500000001</v>
      </c>
      <c r="F14" s="1">
        <f t="shared" si="3"/>
        <v>625.00004999999987</v>
      </c>
      <c r="G14" s="1">
        <f t="shared" si="4"/>
        <v>0</v>
      </c>
    </row>
    <row r="15" spans="1:10" x14ac:dyDescent="0.25">
      <c r="A15" s="7" t="s">
        <v>25</v>
      </c>
      <c r="B15" s="9">
        <v>208333.33</v>
      </c>
      <c r="C15" s="2">
        <f t="shared" si="0"/>
        <v>0.02</v>
      </c>
      <c r="D15" s="1">
        <f t="shared" si="1"/>
        <v>4166.6665999999996</v>
      </c>
      <c r="E15" s="9">
        <f t="shared" si="2"/>
        <v>2604.1666249999998</v>
      </c>
      <c r="F15" s="1">
        <f t="shared" si="3"/>
        <v>1562.4999749999997</v>
      </c>
      <c r="G15" s="1">
        <f t="shared" si="4"/>
        <v>0</v>
      </c>
    </row>
    <row r="16" spans="1:10" x14ac:dyDescent="0.25">
      <c r="A16" s="7" t="s">
        <v>26</v>
      </c>
      <c r="B16" s="9">
        <v>208333.34</v>
      </c>
      <c r="C16" s="2">
        <f t="shared" si="0"/>
        <v>2.5000000000000001E-2</v>
      </c>
      <c r="D16" s="1">
        <f t="shared" si="1"/>
        <v>5208.3335000000006</v>
      </c>
      <c r="E16" s="9">
        <f t="shared" si="2"/>
        <v>2604.1667500000003</v>
      </c>
      <c r="F16" s="1">
        <f t="shared" si="3"/>
        <v>2604.1667500000003</v>
      </c>
      <c r="G16" s="1">
        <f t="shared" si="4"/>
        <v>0</v>
      </c>
    </row>
    <row r="17" spans="1:7" x14ac:dyDescent="0.25">
      <c r="A17" s="7" t="s">
        <v>27</v>
      </c>
      <c r="B17" s="9">
        <v>4000</v>
      </c>
      <c r="C17" s="2">
        <f t="shared" si="0"/>
        <v>0.01</v>
      </c>
      <c r="D17" s="1">
        <f t="shared" si="1"/>
        <v>40</v>
      </c>
      <c r="E17" s="9">
        <f t="shared" si="2"/>
        <v>50</v>
      </c>
      <c r="F17" s="1">
        <f t="shared" si="3"/>
        <v>0</v>
      </c>
      <c r="G17" s="1">
        <f t="shared" si="4"/>
        <v>-10</v>
      </c>
    </row>
    <row r="18" spans="1:7" x14ac:dyDescent="0.25">
      <c r="A18" s="7" t="s">
        <v>28</v>
      </c>
      <c r="B18" s="9">
        <v>50000</v>
      </c>
      <c r="C18" s="2">
        <f t="shared" si="0"/>
        <v>1.0999999999999999E-2</v>
      </c>
      <c r="D18" s="1">
        <f t="shared" si="1"/>
        <v>550</v>
      </c>
      <c r="E18" s="9">
        <f t="shared" si="2"/>
        <v>625</v>
      </c>
      <c r="F18" s="1">
        <f t="shared" si="3"/>
        <v>0</v>
      </c>
      <c r="G18" s="1">
        <f t="shared" si="4"/>
        <v>-75</v>
      </c>
    </row>
    <row r="19" spans="1:7" x14ac:dyDescent="0.25">
      <c r="A19" s="7" t="s">
        <v>29</v>
      </c>
      <c r="B19" s="9">
        <v>50001</v>
      </c>
      <c r="C19" s="2">
        <f t="shared" si="0"/>
        <v>1.4999999999999999E-2</v>
      </c>
      <c r="D19" s="1">
        <f t="shared" si="1"/>
        <v>750.01499999999999</v>
      </c>
      <c r="E19" s="9">
        <f t="shared" si="2"/>
        <v>625.01250000000005</v>
      </c>
      <c r="F19" s="1">
        <f t="shared" si="3"/>
        <v>125.00249999999994</v>
      </c>
      <c r="G19" s="1">
        <f t="shared" si="4"/>
        <v>0</v>
      </c>
    </row>
    <row r="20" spans="1:7" x14ac:dyDescent="0.25">
      <c r="A20" s="7" t="s">
        <v>30</v>
      </c>
      <c r="B20" s="9">
        <v>12000</v>
      </c>
      <c r="C20" s="2">
        <f t="shared" si="0"/>
        <v>0.01</v>
      </c>
      <c r="D20" s="1">
        <f t="shared" si="1"/>
        <v>120</v>
      </c>
      <c r="E20" s="9">
        <f t="shared" si="2"/>
        <v>150</v>
      </c>
      <c r="F20" s="1">
        <f t="shared" si="3"/>
        <v>0</v>
      </c>
      <c r="G20" s="1">
        <f t="shared" si="4"/>
        <v>-30</v>
      </c>
    </row>
    <row r="21" spans="1:7" x14ac:dyDescent="0.25">
      <c r="B21" s="10">
        <f>SUM(B9:B20)</f>
        <v>849334.35999999987</v>
      </c>
      <c r="D21" s="10">
        <f>SUM(D9:D20)</f>
        <v>15576.682109999998</v>
      </c>
      <c r="E21" s="10">
        <f>SUM(E9:E20)</f>
        <v>10616.679500000002</v>
      </c>
      <c r="F21" s="10">
        <f>SUM(F9:F20)</f>
        <v>5250.0026249999992</v>
      </c>
      <c r="G21" s="10">
        <f>SUM(G9:G20)</f>
        <v>-290.00001500000008</v>
      </c>
    </row>
    <row r="22" spans="1:7" x14ac:dyDescent="0.25">
      <c r="G22" s="1"/>
    </row>
    <row r="23" spans="1:7" x14ac:dyDescent="0.25">
      <c r="A23" t="s">
        <v>16</v>
      </c>
      <c r="D23" s="1">
        <f>F21</f>
        <v>5250.0026249999992</v>
      </c>
      <c r="G23" s="1"/>
    </row>
    <row r="24" spans="1:7" x14ac:dyDescent="0.25">
      <c r="A24" t="s">
        <v>12</v>
      </c>
      <c r="D24" s="1">
        <f>E21</f>
        <v>10616.679500000002</v>
      </c>
    </row>
    <row r="25" spans="1:7" x14ac:dyDescent="0.25">
      <c r="A25" t="s">
        <v>32</v>
      </c>
      <c r="D25" s="1">
        <f>G21</f>
        <v>-290.00001500000008</v>
      </c>
    </row>
    <row r="26" spans="1:7" x14ac:dyDescent="0.25">
      <c r="A26" t="s">
        <v>18</v>
      </c>
      <c r="D26" s="10">
        <f>SUM(D23:D25)</f>
        <v>15576.682110000002</v>
      </c>
    </row>
  </sheetData>
  <mergeCells count="2">
    <mergeCell ref="H6:I6"/>
    <mergeCell ref="H7:I7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76A81-D4D7-4898-B4EB-E532993CC316}">
  <dimension ref="A1:J40"/>
  <sheetViews>
    <sheetView zoomScale="70" zoomScaleNormal="70" workbookViewId="0">
      <selection activeCell="A24" sqref="A24"/>
    </sheetView>
  </sheetViews>
  <sheetFormatPr baseColWidth="10" defaultRowHeight="15" x14ac:dyDescent="0.25"/>
  <cols>
    <col min="2" max="3" width="16.28515625" style="1" bestFit="1" customWidth="1"/>
    <col min="4" max="4" width="13.140625" style="1" bestFit="1" customWidth="1"/>
    <col min="5" max="5" width="13.5703125" style="1" bestFit="1" customWidth="1"/>
    <col min="6" max="6" width="15.85546875" style="1" bestFit="1" customWidth="1"/>
    <col min="7" max="7" width="16.28515625" style="2" bestFit="1" customWidth="1"/>
    <col min="8" max="8" width="15.85546875" bestFit="1" customWidth="1"/>
    <col min="9" max="9" width="16.28515625" bestFit="1" customWidth="1"/>
    <col min="10" max="10" width="12.5703125" bestFit="1" customWidth="1"/>
  </cols>
  <sheetData>
    <row r="1" spans="1:10" x14ac:dyDescent="0.25">
      <c r="A1" s="11" t="s">
        <v>13</v>
      </c>
      <c r="G1"/>
    </row>
    <row r="2" spans="1:10" x14ac:dyDescent="0.25">
      <c r="A2" s="11" t="s">
        <v>14</v>
      </c>
      <c r="G2"/>
    </row>
    <row r="3" spans="1:10" x14ac:dyDescent="0.25">
      <c r="A3" s="11" t="s">
        <v>15</v>
      </c>
    </row>
    <row r="4" spans="1:10" x14ac:dyDescent="0.25">
      <c r="A4" s="11" t="s">
        <v>46</v>
      </c>
    </row>
    <row r="5" spans="1:10" x14ac:dyDescent="0.25">
      <c r="A5" s="15" t="s">
        <v>48</v>
      </c>
      <c r="B5" s="15"/>
      <c r="C5" s="15">
        <f>B22</f>
        <v>3500000</v>
      </c>
    </row>
    <row r="6" spans="1:10" x14ac:dyDescent="0.25">
      <c r="A6" s="11"/>
    </row>
    <row r="7" spans="1:10" x14ac:dyDescent="0.25">
      <c r="B7" s="3" t="s">
        <v>5</v>
      </c>
      <c r="C7" s="3" t="s">
        <v>2</v>
      </c>
      <c r="D7" s="1" t="s">
        <v>7</v>
      </c>
      <c r="E7" s="1" t="s">
        <v>8</v>
      </c>
      <c r="F7" s="3" t="s">
        <v>7</v>
      </c>
      <c r="G7" s="3" t="s">
        <v>7</v>
      </c>
      <c r="H7" s="18" t="s">
        <v>1</v>
      </c>
      <c r="I7" s="18"/>
      <c r="J7" s="4" t="s">
        <v>2</v>
      </c>
    </row>
    <row r="8" spans="1:10" x14ac:dyDescent="0.25">
      <c r="A8" s="11"/>
      <c r="C8" s="3" t="s">
        <v>3</v>
      </c>
      <c r="E8" s="1" t="s">
        <v>10</v>
      </c>
      <c r="F8" s="3" t="s">
        <v>9</v>
      </c>
      <c r="G8" s="3" t="s">
        <v>11</v>
      </c>
      <c r="H8" s="18" t="s">
        <v>4</v>
      </c>
      <c r="I8" s="18"/>
      <c r="J8" s="4" t="s">
        <v>3</v>
      </c>
    </row>
    <row r="9" spans="1:10" x14ac:dyDescent="0.25">
      <c r="E9" s="8">
        <v>1.2500000000000001E-2</v>
      </c>
      <c r="G9" s="1"/>
      <c r="H9" s="6" t="s">
        <v>6</v>
      </c>
      <c r="I9" s="6" t="s">
        <v>0</v>
      </c>
      <c r="J9" s="4"/>
    </row>
    <row r="10" spans="1:10" x14ac:dyDescent="0.25">
      <c r="A10" s="11" t="s">
        <v>19</v>
      </c>
      <c r="B10" s="9">
        <v>162500</v>
      </c>
      <c r="C10" s="2">
        <f t="shared" ref="C10:C21" si="0">IF(B10=0,0,VLOOKUP(B10,$H$10:$J$14,3))</f>
        <v>0.02</v>
      </c>
      <c r="D10" s="1">
        <f t="shared" ref="D10:D21" si="1">B10*C10</f>
        <v>3250</v>
      </c>
      <c r="E10" s="9">
        <f t="shared" ref="E10:E21" si="2">B10*$E$9</f>
        <v>2031.25</v>
      </c>
      <c r="F10" s="1">
        <f t="shared" ref="F10:F21" si="3">IF(D10-E10&lt;0,0,D10-E10)</f>
        <v>1218.75</v>
      </c>
      <c r="G10" s="1">
        <f t="shared" ref="G10:G21" si="4">IF(D10-E10&lt;0,D10-E10,0)</f>
        <v>0</v>
      </c>
      <c r="H10" s="1">
        <v>0.01</v>
      </c>
      <c r="I10" s="5">
        <v>25000</v>
      </c>
      <c r="J10" s="2">
        <v>0.01</v>
      </c>
    </row>
    <row r="11" spans="1:10" x14ac:dyDescent="0.25">
      <c r="A11" s="11" t="s">
        <v>20</v>
      </c>
      <c r="B11" s="9">
        <v>212500</v>
      </c>
      <c r="C11" s="2">
        <f t="shared" si="0"/>
        <v>2.5000000000000001E-2</v>
      </c>
      <c r="D11" s="1">
        <f t="shared" si="1"/>
        <v>5312.5</v>
      </c>
      <c r="E11" s="9">
        <f t="shared" si="2"/>
        <v>2656.25</v>
      </c>
      <c r="F11" s="1">
        <f t="shared" si="3"/>
        <v>2656.25</v>
      </c>
      <c r="G11" s="1">
        <f t="shared" si="4"/>
        <v>0</v>
      </c>
      <c r="H11" s="1">
        <f>I10+0.01</f>
        <v>25000.01</v>
      </c>
      <c r="I11" s="5">
        <v>50000</v>
      </c>
      <c r="J11" s="2">
        <v>1.0999999999999999E-2</v>
      </c>
    </row>
    <row r="12" spans="1:10" x14ac:dyDescent="0.25">
      <c r="A12" s="11" t="s">
        <v>21</v>
      </c>
      <c r="B12" s="9">
        <v>262500</v>
      </c>
      <c r="C12" s="2">
        <f t="shared" si="0"/>
        <v>2.5000000000000001E-2</v>
      </c>
      <c r="D12" s="1">
        <f t="shared" si="1"/>
        <v>6562.5</v>
      </c>
      <c r="E12" s="9">
        <f t="shared" si="2"/>
        <v>3281.25</v>
      </c>
      <c r="F12" s="1">
        <f t="shared" si="3"/>
        <v>3281.25</v>
      </c>
      <c r="G12" s="1">
        <f t="shared" si="4"/>
        <v>0</v>
      </c>
      <c r="H12" s="1">
        <f>I11+0.01</f>
        <v>50000.01</v>
      </c>
      <c r="I12" s="5">
        <v>83333.33</v>
      </c>
      <c r="J12" s="2">
        <v>1.4999999999999999E-2</v>
      </c>
    </row>
    <row r="13" spans="1:10" x14ac:dyDescent="0.25">
      <c r="A13" s="11" t="s">
        <v>22</v>
      </c>
      <c r="B13" s="9">
        <v>307500</v>
      </c>
      <c r="C13" s="2">
        <f t="shared" si="0"/>
        <v>2.5000000000000001E-2</v>
      </c>
      <c r="D13" s="1">
        <f t="shared" si="1"/>
        <v>7687.5</v>
      </c>
      <c r="E13" s="9">
        <f t="shared" si="2"/>
        <v>3843.75</v>
      </c>
      <c r="F13" s="1">
        <f t="shared" si="3"/>
        <v>3843.75</v>
      </c>
      <c r="G13" s="1">
        <f t="shared" si="4"/>
        <v>0</v>
      </c>
      <c r="H13" s="1">
        <f>I12+0.01</f>
        <v>83333.34</v>
      </c>
      <c r="I13" s="5">
        <v>208333.33</v>
      </c>
      <c r="J13" s="2">
        <v>0.02</v>
      </c>
    </row>
    <row r="14" spans="1:10" x14ac:dyDescent="0.25">
      <c r="A14" s="11" t="s">
        <v>23</v>
      </c>
      <c r="B14" s="9">
        <v>287500</v>
      </c>
      <c r="C14" s="2">
        <f t="shared" si="0"/>
        <v>2.5000000000000001E-2</v>
      </c>
      <c r="D14" s="1">
        <f t="shared" si="1"/>
        <v>7187.5</v>
      </c>
      <c r="E14" s="9">
        <f t="shared" si="2"/>
        <v>3593.75</v>
      </c>
      <c r="F14" s="1">
        <f t="shared" si="3"/>
        <v>3593.75</v>
      </c>
      <c r="G14" s="1">
        <f t="shared" si="4"/>
        <v>0</v>
      </c>
      <c r="H14" s="1">
        <f>I13+0.01</f>
        <v>208333.34</v>
      </c>
      <c r="I14" s="5">
        <v>3500000</v>
      </c>
      <c r="J14" s="2">
        <v>2.5000000000000001E-2</v>
      </c>
    </row>
    <row r="15" spans="1:10" x14ac:dyDescent="0.25">
      <c r="A15" s="11" t="s">
        <v>24</v>
      </c>
      <c r="B15" s="9">
        <v>412500</v>
      </c>
      <c r="C15" s="2">
        <f t="shared" si="0"/>
        <v>2.5000000000000001E-2</v>
      </c>
      <c r="D15" s="1">
        <f t="shared" si="1"/>
        <v>10312.5</v>
      </c>
      <c r="E15" s="9">
        <f t="shared" si="2"/>
        <v>5156.25</v>
      </c>
      <c r="F15" s="1">
        <f t="shared" si="3"/>
        <v>5156.25</v>
      </c>
      <c r="G15" s="1">
        <f t="shared" si="4"/>
        <v>0</v>
      </c>
    </row>
    <row r="16" spans="1:10" x14ac:dyDescent="0.25">
      <c r="A16" s="11" t="s">
        <v>25</v>
      </c>
      <c r="B16" s="9">
        <v>242500</v>
      </c>
      <c r="C16" s="2">
        <f t="shared" si="0"/>
        <v>2.5000000000000001E-2</v>
      </c>
      <c r="D16" s="1">
        <f t="shared" si="1"/>
        <v>6062.5</v>
      </c>
      <c r="E16" s="9">
        <f t="shared" si="2"/>
        <v>3031.25</v>
      </c>
      <c r="F16" s="1">
        <f t="shared" si="3"/>
        <v>3031.25</v>
      </c>
      <c r="G16" s="1">
        <f t="shared" si="4"/>
        <v>0</v>
      </c>
    </row>
    <row r="17" spans="1:9" x14ac:dyDescent="0.25">
      <c r="A17" s="11" t="s">
        <v>26</v>
      </c>
      <c r="B17" s="9">
        <v>237500</v>
      </c>
      <c r="C17" s="2">
        <f t="shared" si="0"/>
        <v>2.5000000000000001E-2</v>
      </c>
      <c r="D17" s="1">
        <f t="shared" si="1"/>
        <v>5937.5</v>
      </c>
      <c r="E17" s="9">
        <f t="shared" si="2"/>
        <v>2968.75</v>
      </c>
      <c r="F17" s="1">
        <f t="shared" si="3"/>
        <v>2968.75</v>
      </c>
      <c r="G17" s="1">
        <f t="shared" si="4"/>
        <v>0</v>
      </c>
    </row>
    <row r="18" spans="1:9" x14ac:dyDescent="0.25">
      <c r="A18" s="11" t="s">
        <v>27</v>
      </c>
      <c r="B18" s="9">
        <v>232500</v>
      </c>
      <c r="C18" s="2">
        <f t="shared" si="0"/>
        <v>2.5000000000000001E-2</v>
      </c>
      <c r="D18" s="1">
        <f t="shared" si="1"/>
        <v>5812.5</v>
      </c>
      <c r="E18" s="9">
        <f t="shared" si="2"/>
        <v>2906.25</v>
      </c>
      <c r="F18" s="1">
        <f t="shared" si="3"/>
        <v>2906.25</v>
      </c>
      <c r="G18" s="1">
        <f t="shared" si="4"/>
        <v>0</v>
      </c>
    </row>
    <row r="19" spans="1:9" x14ac:dyDescent="0.25">
      <c r="A19" s="11" t="s">
        <v>28</v>
      </c>
      <c r="B19" s="9">
        <v>247500</v>
      </c>
      <c r="C19" s="2">
        <f t="shared" si="0"/>
        <v>2.5000000000000001E-2</v>
      </c>
      <c r="D19" s="1">
        <f t="shared" si="1"/>
        <v>6187.5</v>
      </c>
      <c r="E19" s="9">
        <f t="shared" si="2"/>
        <v>3093.75</v>
      </c>
      <c r="F19" s="1">
        <f t="shared" si="3"/>
        <v>3093.75</v>
      </c>
      <c r="G19" s="1">
        <f t="shared" si="4"/>
        <v>0</v>
      </c>
    </row>
    <row r="20" spans="1:9" x14ac:dyDescent="0.25">
      <c r="A20" s="11" t="s">
        <v>29</v>
      </c>
      <c r="B20" s="9">
        <v>282500</v>
      </c>
      <c r="C20" s="2">
        <f t="shared" si="0"/>
        <v>2.5000000000000001E-2</v>
      </c>
      <c r="D20" s="1">
        <f t="shared" si="1"/>
        <v>7062.5</v>
      </c>
      <c r="E20" s="9">
        <f t="shared" si="2"/>
        <v>3531.25</v>
      </c>
      <c r="F20" s="1">
        <f t="shared" si="3"/>
        <v>3531.25</v>
      </c>
      <c r="G20" s="1">
        <f t="shared" si="4"/>
        <v>0</v>
      </c>
    </row>
    <row r="21" spans="1:9" x14ac:dyDescent="0.25">
      <c r="A21" s="11" t="s">
        <v>30</v>
      </c>
      <c r="B21" s="9">
        <v>612500</v>
      </c>
      <c r="C21" s="2">
        <f t="shared" si="0"/>
        <v>2.5000000000000001E-2</v>
      </c>
      <c r="D21" s="1">
        <f t="shared" si="1"/>
        <v>15312.5</v>
      </c>
      <c r="E21" s="9">
        <f t="shared" si="2"/>
        <v>7656.25</v>
      </c>
      <c r="F21" s="1">
        <f t="shared" si="3"/>
        <v>7656.25</v>
      </c>
      <c r="G21" s="1">
        <f t="shared" si="4"/>
        <v>0</v>
      </c>
    </row>
    <row r="22" spans="1:9" x14ac:dyDescent="0.25">
      <c r="B22" s="10">
        <f>SUM(B10:B21)</f>
        <v>3500000</v>
      </c>
      <c r="D22" s="10">
        <f>SUM(D10:D21)</f>
        <v>86687.5</v>
      </c>
      <c r="E22" s="10">
        <f>SUM(E10:E21)</f>
        <v>43750</v>
      </c>
      <c r="F22" s="10">
        <f>SUM(F10:F21)</f>
        <v>42937.5</v>
      </c>
      <c r="G22" s="10">
        <f>SUM(G10:G21)</f>
        <v>0</v>
      </c>
    </row>
    <row r="23" spans="1:9" x14ac:dyDescent="0.25">
      <c r="G23" s="1"/>
    </row>
    <row r="24" spans="1:9" x14ac:dyDescent="0.25">
      <c r="A24" t="s">
        <v>16</v>
      </c>
      <c r="D24" s="1">
        <f>F22</f>
        <v>42937.5</v>
      </c>
      <c r="G24" s="1"/>
    </row>
    <row r="25" spans="1:9" x14ac:dyDescent="0.25">
      <c r="A25" t="s">
        <v>12</v>
      </c>
      <c r="D25" s="1">
        <f>E22</f>
        <v>43750</v>
      </c>
    </row>
    <row r="26" spans="1:9" x14ac:dyDescent="0.25">
      <c r="A26" t="s">
        <v>45</v>
      </c>
      <c r="D26" s="10">
        <f>SUM(D24:D25)</f>
        <v>86687.5</v>
      </c>
    </row>
    <row r="28" spans="1:9" x14ac:dyDescent="0.25">
      <c r="A28" s="11" t="s">
        <v>44</v>
      </c>
      <c r="F28" s="18" t="s">
        <v>43</v>
      </c>
      <c r="G28" s="18"/>
      <c r="H28" s="18"/>
      <c r="I28" s="18"/>
    </row>
    <row r="29" spans="1:9" x14ac:dyDescent="0.25">
      <c r="F29" s="6" t="s">
        <v>42</v>
      </c>
      <c r="G29" s="6" t="s">
        <v>41</v>
      </c>
      <c r="H29" s="6" t="s">
        <v>40</v>
      </c>
      <c r="I29" s="6" t="s">
        <v>39</v>
      </c>
    </row>
    <row r="30" spans="1:9" x14ac:dyDescent="0.25">
      <c r="A30" t="s">
        <v>1</v>
      </c>
      <c r="B30" s="12">
        <v>1</v>
      </c>
      <c r="C30" s="1">
        <f>B22</f>
        <v>3500000</v>
      </c>
      <c r="F30" s="1">
        <v>0.01</v>
      </c>
      <c r="G30" s="1">
        <v>8952.49</v>
      </c>
      <c r="H30" s="1">
        <v>0</v>
      </c>
      <c r="I30" s="2">
        <v>1.9199999999999998E-2</v>
      </c>
    </row>
    <row r="31" spans="1:9" x14ac:dyDescent="0.25">
      <c r="A31" t="s">
        <v>38</v>
      </c>
      <c r="B31" s="14">
        <v>0.87</v>
      </c>
      <c r="C31" s="13">
        <f>C30*B31</f>
        <v>3045000</v>
      </c>
      <c r="F31" s="1">
        <v>8952.5</v>
      </c>
      <c r="G31" s="1">
        <v>75984.55</v>
      </c>
      <c r="H31" s="1">
        <v>171.88</v>
      </c>
      <c r="I31" s="2">
        <v>6.4000000000000001E-2</v>
      </c>
    </row>
    <row r="32" spans="1:9" x14ac:dyDescent="0.25">
      <c r="A32" t="s">
        <v>37</v>
      </c>
      <c r="B32" s="12">
        <f>B30-B31</f>
        <v>0.13</v>
      </c>
      <c r="C32" s="10">
        <f>C30-C31</f>
        <v>455000</v>
      </c>
      <c r="F32" s="1">
        <v>75984.56</v>
      </c>
      <c r="G32" s="1">
        <v>133536.07</v>
      </c>
      <c r="H32" s="1">
        <v>4461.9399999999996</v>
      </c>
      <c r="I32" s="2">
        <v>0.10880000000000001</v>
      </c>
    </row>
    <row r="33" spans="1:9" x14ac:dyDescent="0.25">
      <c r="F33" s="1">
        <v>133536.07999999999</v>
      </c>
      <c r="G33" s="1">
        <v>155229.79999999999</v>
      </c>
      <c r="H33" s="1">
        <v>10723.55</v>
      </c>
      <c r="I33" s="2">
        <v>0.16</v>
      </c>
    </row>
    <row r="34" spans="1:9" x14ac:dyDescent="0.25">
      <c r="A34" t="s">
        <v>36</v>
      </c>
      <c r="C34" s="1">
        <f>(C32-VLOOKUP(C32,$F$30:$I$40,1))*VLOOKUP(C32,$F$30:$I$40,4)+VLOOKUP(C32,$F$30:$I$40,3)</f>
        <v>78903.528271999996</v>
      </c>
      <c r="D34" s="2">
        <f>C34/C32</f>
        <v>0.17341434785054943</v>
      </c>
      <c r="F34" s="1">
        <v>155229.81</v>
      </c>
      <c r="G34" s="1">
        <v>185852.57</v>
      </c>
      <c r="H34" s="1">
        <v>14194.54</v>
      </c>
      <c r="I34" s="2">
        <v>0.17920000000000003</v>
      </c>
    </row>
    <row r="35" spans="1:9" x14ac:dyDescent="0.25">
      <c r="F35" s="1">
        <v>185852.58</v>
      </c>
      <c r="G35" s="1">
        <v>374837.88</v>
      </c>
      <c r="H35" s="1">
        <v>19682.13</v>
      </c>
      <c r="I35" s="2">
        <v>0.21359999999999998</v>
      </c>
    </row>
    <row r="36" spans="1:9" x14ac:dyDescent="0.25">
      <c r="A36" t="s">
        <v>35</v>
      </c>
      <c r="C36" s="1">
        <f>D26</f>
        <v>86687.5</v>
      </c>
      <c r="D36" s="2">
        <f>C36/C32</f>
        <v>0.19052197802197801</v>
      </c>
      <c r="E36" s="1" t="str">
        <f>IF(D36&lt;D34,"Ok","")</f>
        <v/>
      </c>
      <c r="F36" s="1">
        <v>374837.89</v>
      </c>
      <c r="G36" s="1">
        <v>590795.99</v>
      </c>
      <c r="H36" s="1">
        <v>60049.4</v>
      </c>
      <c r="I36" s="2">
        <v>0.23519999999999999</v>
      </c>
    </row>
    <row r="37" spans="1:9" x14ac:dyDescent="0.25">
      <c r="F37" s="1">
        <v>590796</v>
      </c>
      <c r="G37" s="1">
        <v>1127926.8400000001</v>
      </c>
      <c r="H37" s="1">
        <v>110842.74</v>
      </c>
      <c r="I37" s="2">
        <v>0.3</v>
      </c>
    </row>
    <row r="38" spans="1:9" x14ac:dyDescent="0.25">
      <c r="F38" s="1">
        <v>1127926.8500000001</v>
      </c>
      <c r="G38" s="1">
        <v>1503902.46</v>
      </c>
      <c r="H38" s="1">
        <v>271981.99</v>
      </c>
      <c r="I38" s="2">
        <v>0.32</v>
      </c>
    </row>
    <row r="39" spans="1:9" x14ac:dyDescent="0.25">
      <c r="F39" s="1">
        <v>1503902.47</v>
      </c>
      <c r="G39" s="1">
        <v>4511707.37</v>
      </c>
      <c r="H39" s="1">
        <v>392294.17</v>
      </c>
      <c r="I39" s="2">
        <v>0.34</v>
      </c>
    </row>
    <row r="40" spans="1:9" x14ac:dyDescent="0.25">
      <c r="F40" s="1">
        <v>4511707.38</v>
      </c>
      <c r="G40" s="1" t="s">
        <v>34</v>
      </c>
      <c r="H40" s="1">
        <v>1414947.85</v>
      </c>
      <c r="I40" s="2">
        <v>0.35</v>
      </c>
    </row>
  </sheetData>
  <mergeCells count="3">
    <mergeCell ref="F28:I28"/>
    <mergeCell ref="H7:I7"/>
    <mergeCell ref="H8:I8"/>
  </mergeCell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2A454-32A8-4B32-B169-A166E69F7EDB}">
  <dimension ref="A1:J40"/>
  <sheetViews>
    <sheetView zoomScale="70" zoomScaleNormal="70" workbookViewId="0">
      <selection activeCell="A4" sqref="A4:D5"/>
    </sheetView>
  </sheetViews>
  <sheetFormatPr baseColWidth="10" defaultRowHeight="15" x14ac:dyDescent="0.25"/>
  <cols>
    <col min="2" max="3" width="16.28515625" style="1" bestFit="1" customWidth="1"/>
    <col min="4" max="4" width="13.140625" style="1" bestFit="1" customWidth="1"/>
    <col min="5" max="5" width="13.5703125" style="1" bestFit="1" customWidth="1"/>
    <col min="6" max="6" width="15.85546875" style="1" bestFit="1" customWidth="1"/>
    <col min="7" max="7" width="16.28515625" style="2" bestFit="1" customWidth="1"/>
    <col min="8" max="8" width="15.85546875" bestFit="1" customWidth="1"/>
    <col min="9" max="9" width="16.28515625" bestFit="1" customWidth="1"/>
    <col min="10" max="10" width="12.5703125" bestFit="1" customWidth="1"/>
  </cols>
  <sheetData>
    <row r="1" spans="1:10" x14ac:dyDescent="0.25">
      <c r="A1" s="11" t="s">
        <v>13</v>
      </c>
      <c r="G1"/>
    </row>
    <row r="2" spans="1:10" x14ac:dyDescent="0.25">
      <c r="A2" s="11" t="s">
        <v>14</v>
      </c>
      <c r="G2"/>
    </row>
    <row r="3" spans="1:10" x14ac:dyDescent="0.25">
      <c r="A3" s="11" t="s">
        <v>15</v>
      </c>
    </row>
    <row r="4" spans="1:10" x14ac:dyDescent="0.25">
      <c r="A4" s="11" t="s">
        <v>47</v>
      </c>
    </row>
    <row r="5" spans="1:10" x14ac:dyDescent="0.25">
      <c r="A5" s="15" t="s">
        <v>48</v>
      </c>
      <c r="B5" s="15"/>
      <c r="C5" s="15">
        <f>B22</f>
        <v>2750000</v>
      </c>
    </row>
    <row r="6" spans="1:10" x14ac:dyDescent="0.25">
      <c r="A6" s="11"/>
    </row>
    <row r="7" spans="1:10" x14ac:dyDescent="0.25">
      <c r="B7" s="3" t="s">
        <v>5</v>
      </c>
      <c r="C7" s="3" t="s">
        <v>2</v>
      </c>
      <c r="D7" s="1" t="s">
        <v>7</v>
      </c>
      <c r="E7" s="1" t="s">
        <v>8</v>
      </c>
      <c r="F7" s="3" t="s">
        <v>7</v>
      </c>
      <c r="G7" s="3" t="s">
        <v>7</v>
      </c>
      <c r="H7" s="18" t="s">
        <v>1</v>
      </c>
      <c r="I7" s="18"/>
      <c r="J7" s="4" t="s">
        <v>2</v>
      </c>
    </row>
    <row r="8" spans="1:10" x14ac:dyDescent="0.25">
      <c r="C8" s="3" t="s">
        <v>3</v>
      </c>
      <c r="E8" s="1" t="s">
        <v>10</v>
      </c>
      <c r="F8" s="3" t="s">
        <v>9</v>
      </c>
      <c r="G8" s="3" t="s">
        <v>11</v>
      </c>
      <c r="H8" s="18" t="s">
        <v>4</v>
      </c>
      <c r="I8" s="18"/>
      <c r="J8" s="4" t="s">
        <v>3</v>
      </c>
    </row>
    <row r="9" spans="1:10" x14ac:dyDescent="0.25">
      <c r="E9" s="8">
        <v>1.2500000000000001E-2</v>
      </c>
      <c r="G9" s="1"/>
      <c r="H9" s="6" t="s">
        <v>6</v>
      </c>
      <c r="I9" s="6" t="s">
        <v>0</v>
      </c>
      <c r="J9" s="4"/>
    </row>
    <row r="10" spans="1:10" x14ac:dyDescent="0.25">
      <c r="A10" s="7" t="s">
        <v>19</v>
      </c>
      <c r="B10" s="9">
        <v>100000</v>
      </c>
      <c r="C10" s="2">
        <f t="shared" ref="C10:C21" si="0">IF(B10=0,0,VLOOKUP(B10,$H$10:$J$14,3))</f>
        <v>0.02</v>
      </c>
      <c r="D10" s="1">
        <f t="shared" ref="D10:D21" si="1">B10*C10</f>
        <v>2000</v>
      </c>
      <c r="E10" s="9">
        <f t="shared" ref="E10:E21" si="2">B10*$E$9</f>
        <v>1250</v>
      </c>
      <c r="F10" s="1">
        <f t="shared" ref="F10:F21" si="3">IF(D10-E10&lt;0,0,D10-E10)</f>
        <v>750</v>
      </c>
      <c r="G10" s="1">
        <f t="shared" ref="G10:G21" si="4">IF(D10-E10&lt;0,D10-E10,0)</f>
        <v>0</v>
      </c>
      <c r="H10" s="1">
        <v>0.01</v>
      </c>
      <c r="I10" s="5">
        <v>25000</v>
      </c>
      <c r="J10" s="2">
        <v>0.01</v>
      </c>
    </row>
    <row r="11" spans="1:10" x14ac:dyDescent="0.25">
      <c r="A11" s="7" t="s">
        <v>20</v>
      </c>
      <c r="B11" s="9">
        <v>150000</v>
      </c>
      <c r="C11" s="2">
        <f t="shared" si="0"/>
        <v>0.02</v>
      </c>
      <c r="D11" s="1">
        <f t="shared" si="1"/>
        <v>3000</v>
      </c>
      <c r="E11" s="9">
        <f t="shared" si="2"/>
        <v>1875</v>
      </c>
      <c r="F11" s="1">
        <f t="shared" si="3"/>
        <v>1125</v>
      </c>
      <c r="G11" s="1">
        <f t="shared" si="4"/>
        <v>0</v>
      </c>
      <c r="H11" s="1">
        <f>I10+0.01</f>
        <v>25000.01</v>
      </c>
      <c r="I11" s="5">
        <v>50000</v>
      </c>
      <c r="J11" s="2">
        <v>1.0999999999999999E-2</v>
      </c>
    </row>
    <row r="12" spans="1:10" x14ac:dyDescent="0.25">
      <c r="A12" s="7" t="s">
        <v>21</v>
      </c>
      <c r="B12" s="9">
        <v>200000</v>
      </c>
      <c r="C12" s="2">
        <f t="shared" si="0"/>
        <v>0.02</v>
      </c>
      <c r="D12" s="1">
        <f t="shared" si="1"/>
        <v>4000</v>
      </c>
      <c r="E12" s="9">
        <f t="shared" si="2"/>
        <v>2500</v>
      </c>
      <c r="F12" s="1">
        <f t="shared" si="3"/>
        <v>1500</v>
      </c>
      <c r="G12" s="1">
        <f t="shared" si="4"/>
        <v>0</v>
      </c>
      <c r="H12" s="1">
        <f>I11+0.01</f>
        <v>50000.01</v>
      </c>
      <c r="I12" s="5">
        <v>83333.33</v>
      </c>
      <c r="J12" s="2">
        <v>1.4999999999999999E-2</v>
      </c>
    </row>
    <row r="13" spans="1:10" x14ac:dyDescent="0.25">
      <c r="A13" s="7" t="s">
        <v>22</v>
      </c>
      <c r="B13" s="9">
        <v>245000</v>
      </c>
      <c r="C13" s="2">
        <f t="shared" si="0"/>
        <v>2.5000000000000001E-2</v>
      </c>
      <c r="D13" s="1">
        <f t="shared" si="1"/>
        <v>6125</v>
      </c>
      <c r="E13" s="9">
        <f t="shared" si="2"/>
        <v>3062.5</v>
      </c>
      <c r="F13" s="1">
        <f t="shared" si="3"/>
        <v>3062.5</v>
      </c>
      <c r="G13" s="1">
        <f t="shared" si="4"/>
        <v>0</v>
      </c>
      <c r="H13" s="1">
        <f>I12+0.01</f>
        <v>83333.34</v>
      </c>
      <c r="I13" s="5">
        <v>208333.33</v>
      </c>
      <c r="J13" s="2">
        <v>0.02</v>
      </c>
    </row>
    <row r="14" spans="1:10" x14ac:dyDescent="0.25">
      <c r="A14" s="7" t="s">
        <v>23</v>
      </c>
      <c r="B14" s="9">
        <v>225000</v>
      </c>
      <c r="C14" s="2">
        <f t="shared" si="0"/>
        <v>2.5000000000000001E-2</v>
      </c>
      <c r="D14" s="1">
        <f t="shared" si="1"/>
        <v>5625</v>
      </c>
      <c r="E14" s="9">
        <f t="shared" si="2"/>
        <v>2812.5</v>
      </c>
      <c r="F14" s="1">
        <f t="shared" si="3"/>
        <v>2812.5</v>
      </c>
      <c r="G14" s="1">
        <f t="shared" si="4"/>
        <v>0</v>
      </c>
      <c r="H14" s="1">
        <f>I13+0.01</f>
        <v>208333.34</v>
      </c>
      <c r="I14" s="5">
        <v>3500000</v>
      </c>
      <c r="J14" s="2">
        <v>2.5000000000000001E-2</v>
      </c>
    </row>
    <row r="15" spans="1:10" x14ac:dyDescent="0.25">
      <c r="A15" s="7" t="s">
        <v>24</v>
      </c>
      <c r="B15" s="9">
        <v>350000</v>
      </c>
      <c r="C15" s="2">
        <f t="shared" si="0"/>
        <v>2.5000000000000001E-2</v>
      </c>
      <c r="D15" s="1">
        <f t="shared" si="1"/>
        <v>8750</v>
      </c>
      <c r="E15" s="9">
        <f t="shared" si="2"/>
        <v>4375</v>
      </c>
      <c r="F15" s="1">
        <f t="shared" si="3"/>
        <v>4375</v>
      </c>
      <c r="G15" s="1">
        <f t="shared" si="4"/>
        <v>0</v>
      </c>
    </row>
    <row r="16" spans="1:10" x14ac:dyDescent="0.25">
      <c r="A16" s="7" t="s">
        <v>25</v>
      </c>
      <c r="B16" s="9">
        <v>180000</v>
      </c>
      <c r="C16" s="2">
        <f t="shared" si="0"/>
        <v>0.02</v>
      </c>
      <c r="D16" s="1">
        <f t="shared" si="1"/>
        <v>3600</v>
      </c>
      <c r="E16" s="9">
        <f t="shared" si="2"/>
        <v>2250</v>
      </c>
      <c r="F16" s="1">
        <f t="shared" si="3"/>
        <v>1350</v>
      </c>
      <c r="G16" s="1">
        <f t="shared" si="4"/>
        <v>0</v>
      </c>
    </row>
    <row r="17" spans="1:9" x14ac:dyDescent="0.25">
      <c r="A17" s="7" t="s">
        <v>26</v>
      </c>
      <c r="B17" s="9">
        <v>175000</v>
      </c>
      <c r="C17" s="2">
        <f t="shared" si="0"/>
        <v>0.02</v>
      </c>
      <c r="D17" s="1">
        <f t="shared" si="1"/>
        <v>3500</v>
      </c>
      <c r="E17" s="9">
        <f t="shared" si="2"/>
        <v>2187.5</v>
      </c>
      <c r="F17" s="1">
        <f t="shared" si="3"/>
        <v>1312.5</v>
      </c>
      <c r="G17" s="1">
        <f t="shared" si="4"/>
        <v>0</v>
      </c>
    </row>
    <row r="18" spans="1:9" x14ac:dyDescent="0.25">
      <c r="A18" s="7" t="s">
        <v>27</v>
      </c>
      <c r="B18" s="9">
        <v>170000</v>
      </c>
      <c r="C18" s="2">
        <f t="shared" si="0"/>
        <v>0.02</v>
      </c>
      <c r="D18" s="1">
        <f t="shared" si="1"/>
        <v>3400</v>
      </c>
      <c r="E18" s="9">
        <f t="shared" si="2"/>
        <v>2125</v>
      </c>
      <c r="F18" s="1">
        <f t="shared" si="3"/>
        <v>1275</v>
      </c>
      <c r="G18" s="1">
        <f t="shared" si="4"/>
        <v>0</v>
      </c>
    </row>
    <row r="19" spans="1:9" x14ac:dyDescent="0.25">
      <c r="A19" s="7" t="s">
        <v>28</v>
      </c>
      <c r="B19" s="9">
        <v>185000</v>
      </c>
      <c r="C19" s="2">
        <f t="shared" si="0"/>
        <v>0.02</v>
      </c>
      <c r="D19" s="1">
        <f t="shared" si="1"/>
        <v>3700</v>
      </c>
      <c r="E19" s="9">
        <f t="shared" si="2"/>
        <v>2312.5</v>
      </c>
      <c r="F19" s="1">
        <f t="shared" si="3"/>
        <v>1387.5</v>
      </c>
      <c r="G19" s="1">
        <f t="shared" si="4"/>
        <v>0</v>
      </c>
    </row>
    <row r="20" spans="1:9" x14ac:dyDescent="0.25">
      <c r="A20" s="7" t="s">
        <v>29</v>
      </c>
      <c r="B20" s="9">
        <v>220000</v>
      </c>
      <c r="C20" s="2">
        <f t="shared" si="0"/>
        <v>2.5000000000000001E-2</v>
      </c>
      <c r="D20" s="1">
        <f t="shared" si="1"/>
        <v>5500</v>
      </c>
      <c r="E20" s="9">
        <f t="shared" si="2"/>
        <v>2750</v>
      </c>
      <c r="F20" s="1">
        <f t="shared" si="3"/>
        <v>2750</v>
      </c>
      <c r="G20" s="1">
        <f t="shared" si="4"/>
        <v>0</v>
      </c>
    </row>
    <row r="21" spans="1:9" x14ac:dyDescent="0.25">
      <c r="A21" s="7" t="s">
        <v>30</v>
      </c>
      <c r="B21" s="9">
        <v>550000</v>
      </c>
      <c r="C21" s="2">
        <f t="shared" si="0"/>
        <v>2.5000000000000001E-2</v>
      </c>
      <c r="D21" s="1">
        <f t="shared" si="1"/>
        <v>13750</v>
      </c>
      <c r="E21" s="9">
        <f t="shared" si="2"/>
        <v>6875</v>
      </c>
      <c r="F21" s="1">
        <f t="shared" si="3"/>
        <v>6875</v>
      </c>
      <c r="G21" s="1">
        <f t="shared" si="4"/>
        <v>0</v>
      </c>
    </row>
    <row r="22" spans="1:9" x14ac:dyDescent="0.25">
      <c r="B22" s="10">
        <f>SUM(B10:B21)</f>
        <v>2750000</v>
      </c>
      <c r="D22" s="10">
        <f>SUM(D10:D21)</f>
        <v>62950</v>
      </c>
      <c r="E22" s="10">
        <f>SUM(E10:E21)</f>
        <v>34375</v>
      </c>
      <c r="F22" s="10">
        <f>SUM(F10:F21)</f>
        <v>28575</v>
      </c>
      <c r="G22" s="10">
        <f>SUM(G10:G21)</f>
        <v>0</v>
      </c>
    </row>
    <row r="23" spans="1:9" x14ac:dyDescent="0.25">
      <c r="G23" s="1"/>
    </row>
    <row r="24" spans="1:9" x14ac:dyDescent="0.25">
      <c r="A24" t="s">
        <v>16</v>
      </c>
      <c r="D24" s="1">
        <f>F22</f>
        <v>28575</v>
      </c>
      <c r="G24" s="1"/>
    </row>
    <row r="25" spans="1:9" x14ac:dyDescent="0.25">
      <c r="A25" t="s">
        <v>12</v>
      </c>
      <c r="D25" s="1">
        <f>E22</f>
        <v>34375</v>
      </c>
    </row>
    <row r="26" spans="1:9" x14ac:dyDescent="0.25">
      <c r="A26" t="s">
        <v>45</v>
      </c>
      <c r="D26" s="10">
        <f>SUM(D24:D25)</f>
        <v>62950</v>
      </c>
    </row>
    <row r="28" spans="1:9" x14ac:dyDescent="0.25">
      <c r="A28" s="11" t="s">
        <v>44</v>
      </c>
      <c r="F28" s="18" t="s">
        <v>43</v>
      </c>
      <c r="G28" s="18"/>
      <c r="H28" s="18"/>
      <c r="I28" s="18"/>
    </row>
    <row r="29" spans="1:9" x14ac:dyDescent="0.25">
      <c r="F29" s="6" t="s">
        <v>42</v>
      </c>
      <c r="G29" s="6" t="s">
        <v>41</v>
      </c>
      <c r="H29" s="6" t="s">
        <v>40</v>
      </c>
      <c r="I29" s="6" t="s">
        <v>39</v>
      </c>
    </row>
    <row r="30" spans="1:9" x14ac:dyDescent="0.25">
      <c r="A30" t="s">
        <v>1</v>
      </c>
      <c r="B30" s="12">
        <v>1</v>
      </c>
      <c r="C30" s="1">
        <f>B22</f>
        <v>2750000</v>
      </c>
      <c r="F30" s="1">
        <v>0.01</v>
      </c>
      <c r="G30" s="1">
        <v>8952.49</v>
      </c>
      <c r="H30" s="1">
        <v>0</v>
      </c>
      <c r="I30" s="2">
        <v>1.9199999999999998E-2</v>
      </c>
    </row>
    <row r="31" spans="1:9" x14ac:dyDescent="0.25">
      <c r="A31" t="s">
        <v>38</v>
      </c>
      <c r="B31" s="14">
        <v>0.86</v>
      </c>
      <c r="C31" s="13">
        <f>C30*B31</f>
        <v>2365000</v>
      </c>
      <c r="F31" s="1">
        <v>8952.5</v>
      </c>
      <c r="G31" s="1">
        <v>75984.55</v>
      </c>
      <c r="H31" s="1">
        <v>171.88</v>
      </c>
      <c r="I31" s="2">
        <v>6.4000000000000001E-2</v>
      </c>
    </row>
    <row r="32" spans="1:9" x14ac:dyDescent="0.25">
      <c r="A32" t="s">
        <v>37</v>
      </c>
      <c r="B32" s="12">
        <f>B30-B31</f>
        <v>0.14000000000000001</v>
      </c>
      <c r="C32" s="10">
        <f>C30-C31</f>
        <v>385000</v>
      </c>
      <c r="F32" s="1">
        <v>75984.56</v>
      </c>
      <c r="G32" s="1">
        <v>133536.07</v>
      </c>
      <c r="H32" s="1">
        <v>4461.9399999999996</v>
      </c>
      <c r="I32" s="2">
        <v>0.10880000000000001</v>
      </c>
    </row>
    <row r="33" spans="1:9" x14ac:dyDescent="0.25">
      <c r="F33" s="1">
        <v>133536.07999999999</v>
      </c>
      <c r="G33" s="1">
        <v>155229.79999999999</v>
      </c>
      <c r="H33" s="1">
        <v>10723.55</v>
      </c>
      <c r="I33" s="2">
        <v>0.16</v>
      </c>
    </row>
    <row r="34" spans="1:9" x14ac:dyDescent="0.25">
      <c r="A34" t="s">
        <v>36</v>
      </c>
      <c r="C34" s="1">
        <f>(C32-VLOOKUP(C32,$F$30:$I$40,1))*VLOOKUP(C32,$F$30:$I$40,4)+VLOOKUP(C32,$F$30:$I$40,3)</f>
        <v>62439.528271999996</v>
      </c>
      <c r="D34" s="2">
        <f>C34/C32</f>
        <v>0.16218059291428572</v>
      </c>
      <c r="F34" s="1">
        <v>155229.81</v>
      </c>
      <c r="G34" s="1">
        <v>185852.57</v>
      </c>
      <c r="H34" s="1">
        <v>14194.54</v>
      </c>
      <c r="I34" s="2">
        <v>0.17920000000000003</v>
      </c>
    </row>
    <row r="35" spans="1:9" x14ac:dyDescent="0.25">
      <c r="F35" s="1">
        <v>185852.58</v>
      </c>
      <c r="G35" s="1">
        <v>374837.88</v>
      </c>
      <c r="H35" s="1">
        <v>19682.13</v>
      </c>
      <c r="I35" s="2">
        <v>0.21359999999999998</v>
      </c>
    </row>
    <row r="36" spans="1:9" x14ac:dyDescent="0.25">
      <c r="A36" t="s">
        <v>35</v>
      </c>
      <c r="C36" s="1">
        <f>D26</f>
        <v>62950</v>
      </c>
      <c r="D36" s="2">
        <f>C36/C32</f>
        <v>0.16350649350649352</v>
      </c>
      <c r="F36" s="1">
        <v>374837.89</v>
      </c>
      <c r="G36" s="1">
        <v>590795.99</v>
      </c>
      <c r="H36" s="1">
        <v>60049.4</v>
      </c>
      <c r="I36" s="2">
        <v>0.23519999999999999</v>
      </c>
    </row>
    <row r="37" spans="1:9" x14ac:dyDescent="0.25">
      <c r="F37" s="1">
        <v>590796</v>
      </c>
      <c r="G37" s="1">
        <v>1127926.8400000001</v>
      </c>
      <c r="H37" s="1">
        <v>110842.74</v>
      </c>
      <c r="I37" s="2">
        <v>0.3</v>
      </c>
    </row>
    <row r="38" spans="1:9" x14ac:dyDescent="0.25">
      <c r="F38" s="1">
        <v>1127926.8500000001</v>
      </c>
      <c r="G38" s="1">
        <v>1503902.46</v>
      </c>
      <c r="H38" s="1">
        <v>271981.99</v>
      </c>
      <c r="I38" s="2">
        <v>0.32</v>
      </c>
    </row>
    <row r="39" spans="1:9" x14ac:dyDescent="0.25">
      <c r="F39" s="1">
        <v>1503902.47</v>
      </c>
      <c r="G39" s="1">
        <v>4511707.37</v>
      </c>
      <c r="H39" s="1">
        <v>392294.17</v>
      </c>
      <c r="I39" s="2">
        <v>0.34</v>
      </c>
    </row>
    <row r="40" spans="1:9" x14ac:dyDescent="0.25">
      <c r="F40" s="1">
        <v>4511707.38</v>
      </c>
      <c r="G40" s="1" t="s">
        <v>34</v>
      </c>
      <c r="H40" s="1">
        <v>1414947.85</v>
      </c>
      <c r="I40" s="2">
        <v>0.35</v>
      </c>
    </row>
  </sheetData>
  <mergeCells count="3">
    <mergeCell ref="F28:I28"/>
    <mergeCell ref="H7:I7"/>
    <mergeCell ref="H8:I8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1DF04-0172-499C-AEA6-08089A00C19F}">
  <sheetPr>
    <pageSetUpPr fitToPage="1"/>
  </sheetPr>
  <dimension ref="A1:J40"/>
  <sheetViews>
    <sheetView zoomScale="70" zoomScaleNormal="70" workbookViewId="0">
      <selection activeCell="A26" sqref="A26"/>
    </sheetView>
  </sheetViews>
  <sheetFormatPr baseColWidth="10" defaultRowHeight="15" x14ac:dyDescent="0.25"/>
  <cols>
    <col min="2" max="3" width="16.28515625" style="1" bestFit="1" customWidth="1"/>
    <col min="4" max="4" width="13.140625" style="1" bestFit="1" customWidth="1"/>
    <col min="5" max="5" width="13.5703125" style="1" bestFit="1" customWidth="1"/>
    <col min="6" max="6" width="15.85546875" style="1" bestFit="1" customWidth="1"/>
    <col min="7" max="7" width="16.28515625" style="2" bestFit="1" customWidth="1"/>
    <col min="8" max="8" width="15.85546875" bestFit="1" customWidth="1"/>
    <col min="9" max="9" width="16.28515625" bestFit="1" customWidth="1"/>
    <col min="10" max="10" width="12.5703125" bestFit="1" customWidth="1"/>
  </cols>
  <sheetData>
    <row r="1" spans="1:10" x14ac:dyDescent="0.25">
      <c r="A1" s="11" t="s">
        <v>13</v>
      </c>
      <c r="G1"/>
    </row>
    <row r="2" spans="1:10" x14ac:dyDescent="0.25">
      <c r="A2" s="11" t="s">
        <v>14</v>
      </c>
      <c r="G2"/>
    </row>
    <row r="3" spans="1:10" x14ac:dyDescent="0.25">
      <c r="A3" s="11" t="s">
        <v>15</v>
      </c>
    </row>
    <row r="4" spans="1:10" x14ac:dyDescent="0.25">
      <c r="A4" s="11" t="s">
        <v>46</v>
      </c>
    </row>
    <row r="5" spans="1:10" x14ac:dyDescent="0.25">
      <c r="A5" s="15" t="s">
        <v>48</v>
      </c>
      <c r="B5" s="15"/>
      <c r="C5" s="15">
        <f>B22</f>
        <v>2000000</v>
      </c>
    </row>
    <row r="7" spans="1:10" x14ac:dyDescent="0.25">
      <c r="B7" s="3" t="s">
        <v>5</v>
      </c>
      <c r="C7" s="3" t="s">
        <v>2</v>
      </c>
      <c r="D7" s="1" t="s">
        <v>7</v>
      </c>
      <c r="E7" s="1" t="s">
        <v>8</v>
      </c>
      <c r="F7" s="3" t="s">
        <v>7</v>
      </c>
      <c r="G7" s="3" t="s">
        <v>7</v>
      </c>
      <c r="H7" s="18" t="s">
        <v>1</v>
      </c>
      <c r="I7" s="18"/>
      <c r="J7" s="4" t="s">
        <v>2</v>
      </c>
    </row>
    <row r="8" spans="1:10" x14ac:dyDescent="0.25">
      <c r="C8" s="3" t="s">
        <v>3</v>
      </c>
      <c r="E8" s="1" t="s">
        <v>10</v>
      </c>
      <c r="F8" s="3" t="s">
        <v>9</v>
      </c>
      <c r="G8" s="3" t="s">
        <v>11</v>
      </c>
      <c r="H8" s="18" t="s">
        <v>4</v>
      </c>
      <c r="I8" s="18"/>
      <c r="J8" s="4" t="s">
        <v>3</v>
      </c>
    </row>
    <row r="9" spans="1:10" x14ac:dyDescent="0.25">
      <c r="E9" s="8">
        <v>1.2500000000000001E-2</v>
      </c>
      <c r="G9" s="1"/>
      <c r="H9" s="6" t="s">
        <v>6</v>
      </c>
      <c r="I9" s="6" t="s">
        <v>0</v>
      </c>
      <c r="J9" s="4"/>
    </row>
    <row r="10" spans="1:10" x14ac:dyDescent="0.25">
      <c r="A10" s="7" t="s">
        <v>19</v>
      </c>
      <c r="B10" s="9">
        <v>75000</v>
      </c>
      <c r="C10" s="2">
        <f t="shared" ref="C10:C21" si="0">IF(B10=0,0,VLOOKUP(B10,$H$10:$J$14,3))</f>
        <v>1.4999999999999999E-2</v>
      </c>
      <c r="D10" s="1">
        <f t="shared" ref="D10:D21" si="1">B10*C10</f>
        <v>1125</v>
      </c>
      <c r="E10" s="9">
        <f t="shared" ref="E10:E21" si="2">B10*$E$9</f>
        <v>937.5</v>
      </c>
      <c r="F10" s="1">
        <f t="shared" ref="F10:F21" si="3">IF(D10-E10&lt;0,0,D10-E10)</f>
        <v>187.5</v>
      </c>
      <c r="G10" s="1">
        <f t="shared" ref="G10:G21" si="4">IF(D10-E10&lt;0,D10-E10,0)</f>
        <v>0</v>
      </c>
      <c r="H10" s="1">
        <v>0.01</v>
      </c>
      <c r="I10" s="5">
        <v>25000</v>
      </c>
      <c r="J10" s="2">
        <v>0.01</v>
      </c>
    </row>
    <row r="11" spans="1:10" x14ac:dyDescent="0.25">
      <c r="A11" s="7" t="s">
        <v>20</v>
      </c>
      <c r="B11" s="9">
        <v>80000</v>
      </c>
      <c r="C11" s="2">
        <f t="shared" si="0"/>
        <v>1.4999999999999999E-2</v>
      </c>
      <c r="D11" s="1">
        <f t="shared" si="1"/>
        <v>1200</v>
      </c>
      <c r="E11" s="9">
        <f t="shared" si="2"/>
        <v>1000</v>
      </c>
      <c r="F11" s="1">
        <f t="shared" si="3"/>
        <v>200</v>
      </c>
      <c r="G11" s="1">
        <f t="shared" si="4"/>
        <v>0</v>
      </c>
      <c r="H11" s="1">
        <f>I10+0.01</f>
        <v>25000.01</v>
      </c>
      <c r="I11" s="5">
        <v>50000</v>
      </c>
      <c r="J11" s="2">
        <v>1.0999999999999999E-2</v>
      </c>
    </row>
    <row r="12" spans="1:10" x14ac:dyDescent="0.25">
      <c r="A12" s="7" t="s">
        <v>21</v>
      </c>
      <c r="B12" s="9">
        <v>100000</v>
      </c>
      <c r="C12" s="2">
        <f t="shared" si="0"/>
        <v>0.02</v>
      </c>
      <c r="D12" s="1">
        <f t="shared" si="1"/>
        <v>2000</v>
      </c>
      <c r="E12" s="9">
        <f t="shared" si="2"/>
        <v>1250</v>
      </c>
      <c r="F12" s="1">
        <f t="shared" si="3"/>
        <v>750</v>
      </c>
      <c r="G12" s="1">
        <f t="shared" si="4"/>
        <v>0</v>
      </c>
      <c r="H12" s="1">
        <f>I11+0.01</f>
        <v>50000.01</v>
      </c>
      <c r="I12" s="5">
        <v>83333.33</v>
      </c>
      <c r="J12" s="2">
        <v>1.4999999999999999E-2</v>
      </c>
    </row>
    <row r="13" spans="1:10" x14ac:dyDescent="0.25">
      <c r="A13" s="7" t="s">
        <v>22</v>
      </c>
      <c r="B13" s="9">
        <v>145000</v>
      </c>
      <c r="C13" s="2">
        <f t="shared" si="0"/>
        <v>0.02</v>
      </c>
      <c r="D13" s="1">
        <f t="shared" si="1"/>
        <v>2900</v>
      </c>
      <c r="E13" s="9">
        <f t="shared" si="2"/>
        <v>1812.5</v>
      </c>
      <c r="F13" s="1">
        <f t="shared" si="3"/>
        <v>1087.5</v>
      </c>
      <c r="G13" s="1">
        <f t="shared" si="4"/>
        <v>0</v>
      </c>
      <c r="H13" s="1">
        <f>I12+0.01</f>
        <v>83333.34</v>
      </c>
      <c r="I13" s="5">
        <v>208333.33</v>
      </c>
      <c r="J13" s="2">
        <v>0.02</v>
      </c>
    </row>
    <row r="14" spans="1:10" x14ac:dyDescent="0.25">
      <c r="A14" s="7" t="s">
        <v>23</v>
      </c>
      <c r="B14" s="9">
        <v>175000</v>
      </c>
      <c r="C14" s="2">
        <f t="shared" si="0"/>
        <v>0.02</v>
      </c>
      <c r="D14" s="1">
        <f t="shared" si="1"/>
        <v>3500</v>
      </c>
      <c r="E14" s="9">
        <f t="shared" si="2"/>
        <v>2187.5</v>
      </c>
      <c r="F14" s="1">
        <f t="shared" si="3"/>
        <v>1312.5</v>
      </c>
      <c r="G14" s="1">
        <f t="shared" si="4"/>
        <v>0</v>
      </c>
      <c r="H14" s="1">
        <f>I13+0.01</f>
        <v>208333.34</v>
      </c>
      <c r="I14" s="5">
        <v>3500000</v>
      </c>
      <c r="J14" s="2">
        <v>2.5000000000000001E-2</v>
      </c>
    </row>
    <row r="15" spans="1:10" x14ac:dyDescent="0.25">
      <c r="A15" s="7" t="s">
        <v>24</v>
      </c>
      <c r="B15" s="9">
        <v>200000</v>
      </c>
      <c r="C15" s="2">
        <f t="shared" si="0"/>
        <v>0.02</v>
      </c>
      <c r="D15" s="1">
        <f t="shared" si="1"/>
        <v>4000</v>
      </c>
      <c r="E15" s="9">
        <f t="shared" si="2"/>
        <v>2500</v>
      </c>
      <c r="F15" s="1">
        <f t="shared" si="3"/>
        <v>1500</v>
      </c>
      <c r="G15" s="1">
        <f t="shared" si="4"/>
        <v>0</v>
      </c>
    </row>
    <row r="16" spans="1:10" x14ac:dyDescent="0.25">
      <c r="A16" s="7" t="s">
        <v>25</v>
      </c>
      <c r="B16" s="9">
        <v>190000</v>
      </c>
      <c r="C16" s="2">
        <f t="shared" si="0"/>
        <v>0.02</v>
      </c>
      <c r="D16" s="1">
        <f t="shared" si="1"/>
        <v>3800</v>
      </c>
      <c r="E16" s="9">
        <f t="shared" si="2"/>
        <v>2375</v>
      </c>
      <c r="F16" s="1">
        <f t="shared" si="3"/>
        <v>1425</v>
      </c>
      <c r="G16" s="1">
        <f t="shared" si="4"/>
        <v>0</v>
      </c>
    </row>
    <row r="17" spans="1:9" x14ac:dyDescent="0.25">
      <c r="A17" s="7" t="s">
        <v>26</v>
      </c>
      <c r="B17" s="9">
        <v>185000</v>
      </c>
      <c r="C17" s="2">
        <f t="shared" si="0"/>
        <v>0.02</v>
      </c>
      <c r="D17" s="1">
        <f t="shared" si="1"/>
        <v>3700</v>
      </c>
      <c r="E17" s="9">
        <f t="shared" si="2"/>
        <v>2312.5</v>
      </c>
      <c r="F17" s="1">
        <f t="shared" si="3"/>
        <v>1387.5</v>
      </c>
      <c r="G17" s="1">
        <f t="shared" si="4"/>
        <v>0</v>
      </c>
    </row>
    <row r="18" spans="1:9" x14ac:dyDescent="0.25">
      <c r="A18" s="7" t="s">
        <v>27</v>
      </c>
      <c r="B18" s="9">
        <f>180000-2500</f>
        <v>177500</v>
      </c>
      <c r="C18" s="2">
        <f t="shared" si="0"/>
        <v>0.02</v>
      </c>
      <c r="D18" s="1">
        <f t="shared" si="1"/>
        <v>3550</v>
      </c>
      <c r="E18" s="9">
        <f t="shared" si="2"/>
        <v>2218.75</v>
      </c>
      <c r="F18" s="1">
        <f t="shared" si="3"/>
        <v>1331.25</v>
      </c>
      <c r="G18" s="1">
        <f t="shared" si="4"/>
        <v>0</v>
      </c>
    </row>
    <row r="19" spans="1:9" x14ac:dyDescent="0.25">
      <c r="A19" s="7" t="s">
        <v>28</v>
      </c>
      <c r="B19" s="9">
        <v>182500</v>
      </c>
      <c r="C19" s="2">
        <f t="shared" si="0"/>
        <v>0.02</v>
      </c>
      <c r="D19" s="1">
        <f t="shared" si="1"/>
        <v>3650</v>
      </c>
      <c r="E19" s="9">
        <f t="shared" si="2"/>
        <v>2281.25</v>
      </c>
      <c r="F19" s="1">
        <f t="shared" si="3"/>
        <v>1368.75</v>
      </c>
      <c r="G19" s="1">
        <f t="shared" si="4"/>
        <v>0</v>
      </c>
    </row>
    <row r="20" spans="1:9" x14ac:dyDescent="0.25">
      <c r="A20" s="7" t="s">
        <v>29</v>
      </c>
      <c r="B20" s="9">
        <v>190000</v>
      </c>
      <c r="C20" s="2">
        <f t="shared" si="0"/>
        <v>0.02</v>
      </c>
      <c r="D20" s="1">
        <f t="shared" si="1"/>
        <v>3800</v>
      </c>
      <c r="E20" s="9">
        <f t="shared" si="2"/>
        <v>2375</v>
      </c>
      <c r="F20" s="1">
        <f t="shared" si="3"/>
        <v>1425</v>
      </c>
      <c r="G20" s="1">
        <f t="shared" si="4"/>
        <v>0</v>
      </c>
    </row>
    <row r="21" spans="1:9" x14ac:dyDescent="0.25">
      <c r="A21" s="7" t="s">
        <v>30</v>
      </c>
      <c r="B21" s="9">
        <v>300000</v>
      </c>
      <c r="C21" s="2">
        <f t="shared" si="0"/>
        <v>2.5000000000000001E-2</v>
      </c>
      <c r="D21" s="1">
        <f t="shared" si="1"/>
        <v>7500</v>
      </c>
      <c r="E21" s="9">
        <f t="shared" si="2"/>
        <v>3750</v>
      </c>
      <c r="F21" s="1">
        <f t="shared" si="3"/>
        <v>3750</v>
      </c>
      <c r="G21" s="1">
        <f t="shared" si="4"/>
        <v>0</v>
      </c>
    </row>
    <row r="22" spans="1:9" x14ac:dyDescent="0.25">
      <c r="B22" s="10">
        <f>SUM(B10:B21)</f>
        <v>2000000</v>
      </c>
      <c r="D22" s="10">
        <f>SUM(D10:D21)</f>
        <v>40725</v>
      </c>
      <c r="E22" s="10">
        <f>SUM(E10:E21)</f>
        <v>25000</v>
      </c>
      <c r="F22" s="10">
        <f>SUM(F10:F21)</f>
        <v>15725</v>
      </c>
      <c r="G22" s="10">
        <f>SUM(G10:G21)</f>
        <v>0</v>
      </c>
    </row>
    <row r="23" spans="1:9" x14ac:dyDescent="0.25">
      <c r="G23" s="1"/>
    </row>
    <row r="24" spans="1:9" x14ac:dyDescent="0.25">
      <c r="A24" t="s">
        <v>16</v>
      </c>
      <c r="D24" s="1">
        <f>F22</f>
        <v>15725</v>
      </c>
      <c r="G24" s="1"/>
    </row>
    <row r="25" spans="1:9" x14ac:dyDescent="0.25">
      <c r="A25" t="s">
        <v>12</v>
      </c>
      <c r="D25" s="1">
        <f>E22</f>
        <v>25000</v>
      </c>
    </row>
    <row r="26" spans="1:9" x14ac:dyDescent="0.25">
      <c r="A26" t="s">
        <v>45</v>
      </c>
      <c r="D26" s="10">
        <f>SUM(D24:D25)</f>
        <v>40725</v>
      </c>
    </row>
    <row r="28" spans="1:9" x14ac:dyDescent="0.25">
      <c r="A28" s="11" t="s">
        <v>44</v>
      </c>
      <c r="F28" s="18" t="s">
        <v>43</v>
      </c>
      <c r="G28" s="18"/>
      <c r="H28" s="18"/>
      <c r="I28" s="18"/>
    </row>
    <row r="29" spans="1:9" x14ac:dyDescent="0.25">
      <c r="F29" s="6" t="s">
        <v>42</v>
      </c>
      <c r="G29" s="6" t="s">
        <v>41</v>
      </c>
      <c r="H29" s="6" t="s">
        <v>40</v>
      </c>
      <c r="I29" s="6" t="s">
        <v>39</v>
      </c>
    </row>
    <row r="30" spans="1:9" x14ac:dyDescent="0.25">
      <c r="A30" t="s">
        <v>1</v>
      </c>
      <c r="B30" s="12">
        <v>1</v>
      </c>
      <c r="C30" s="1">
        <f>B22</f>
        <v>2000000</v>
      </c>
      <c r="F30" s="1">
        <v>0.01</v>
      </c>
      <c r="G30" s="1">
        <v>8952.49</v>
      </c>
      <c r="H30" s="1">
        <v>0</v>
      </c>
      <c r="I30" s="2">
        <v>1.9199999999999998E-2</v>
      </c>
    </row>
    <row r="31" spans="1:9" x14ac:dyDescent="0.25">
      <c r="A31" t="s">
        <v>38</v>
      </c>
      <c r="B31" s="14">
        <v>0.87</v>
      </c>
      <c r="C31" s="13">
        <f>C30*B31</f>
        <v>1740000</v>
      </c>
      <c r="F31" s="1">
        <v>8952.5</v>
      </c>
      <c r="G31" s="1">
        <v>75984.55</v>
      </c>
      <c r="H31" s="1">
        <v>171.88</v>
      </c>
      <c r="I31" s="2">
        <v>6.4000000000000001E-2</v>
      </c>
    </row>
    <row r="32" spans="1:9" x14ac:dyDescent="0.25">
      <c r="A32" t="s">
        <v>37</v>
      </c>
      <c r="B32" s="12">
        <f>B30-B31</f>
        <v>0.13</v>
      </c>
      <c r="C32" s="10">
        <f>C30-C31</f>
        <v>260000</v>
      </c>
      <c r="F32" s="1">
        <v>75984.56</v>
      </c>
      <c r="G32" s="1">
        <v>133536.07</v>
      </c>
      <c r="H32" s="1">
        <v>4461.9399999999996</v>
      </c>
      <c r="I32" s="2">
        <v>0.10880000000000001</v>
      </c>
    </row>
    <row r="33" spans="1:9" x14ac:dyDescent="0.25">
      <c r="F33" s="1">
        <v>133536.07999999999</v>
      </c>
      <c r="G33" s="1">
        <v>155229.79999999999</v>
      </c>
      <c r="H33" s="1">
        <v>10723.55</v>
      </c>
      <c r="I33" s="2">
        <v>0.16</v>
      </c>
    </row>
    <row r="34" spans="1:9" x14ac:dyDescent="0.25">
      <c r="A34" t="s">
        <v>36</v>
      </c>
      <c r="C34" s="1">
        <f>(C32-VLOOKUP(C32,$F$30:$I$40,1))*VLOOKUP(C32,$F$30:$I$40,4)+VLOOKUP(C32,$F$30:$I$40,3)</f>
        <v>35520.018912</v>
      </c>
      <c r="D34" s="2">
        <f>C34/C32</f>
        <v>0.13661545735384614</v>
      </c>
      <c r="E34" s="1" t="str">
        <f>IF(D34&lt;D36,"Ok","")</f>
        <v>Ok</v>
      </c>
      <c r="F34" s="1">
        <v>155229.81</v>
      </c>
      <c r="G34" s="1">
        <v>185852.57</v>
      </c>
      <c r="H34" s="1">
        <v>14194.54</v>
      </c>
      <c r="I34" s="2">
        <v>0.17920000000000003</v>
      </c>
    </row>
    <row r="35" spans="1:9" x14ac:dyDescent="0.25">
      <c r="F35" s="1">
        <v>185852.58</v>
      </c>
      <c r="G35" s="1">
        <v>374837.88</v>
      </c>
      <c r="H35" s="1">
        <v>19682.13</v>
      </c>
      <c r="I35" s="2">
        <v>0.21359999999999998</v>
      </c>
    </row>
    <row r="36" spans="1:9" x14ac:dyDescent="0.25">
      <c r="A36" t="s">
        <v>35</v>
      </c>
      <c r="C36" s="1">
        <f>D26</f>
        <v>40725</v>
      </c>
      <c r="D36" s="2">
        <f>C36/C32</f>
        <v>0.15663461538461537</v>
      </c>
      <c r="E36" s="1" t="str">
        <f>IF(D36&lt;D34,"Ok","")</f>
        <v/>
      </c>
      <c r="F36" s="1">
        <v>374837.89</v>
      </c>
      <c r="G36" s="1">
        <v>590795.99</v>
      </c>
      <c r="H36" s="1">
        <v>60049.4</v>
      </c>
      <c r="I36" s="2">
        <v>0.23519999999999999</v>
      </c>
    </row>
    <row r="37" spans="1:9" x14ac:dyDescent="0.25">
      <c r="F37" s="1">
        <v>590796</v>
      </c>
      <c r="G37" s="1">
        <v>1127926.8400000001</v>
      </c>
      <c r="H37" s="1">
        <v>110842.74</v>
      </c>
      <c r="I37" s="2">
        <v>0.3</v>
      </c>
    </row>
    <row r="38" spans="1:9" x14ac:dyDescent="0.25">
      <c r="F38" s="1">
        <v>1127926.8500000001</v>
      </c>
      <c r="G38" s="1">
        <v>1503902.46</v>
      </c>
      <c r="H38" s="1">
        <v>271981.99</v>
      </c>
      <c r="I38" s="2">
        <v>0.32</v>
      </c>
    </row>
    <row r="39" spans="1:9" x14ac:dyDescent="0.25">
      <c r="F39" s="1">
        <v>1503902.47</v>
      </c>
      <c r="G39" s="1">
        <v>4511707.37</v>
      </c>
      <c r="H39" s="1">
        <v>392294.17</v>
      </c>
      <c r="I39" s="2">
        <v>0.34</v>
      </c>
    </row>
    <row r="40" spans="1:9" x14ac:dyDescent="0.25">
      <c r="F40" s="1">
        <v>4511707.38</v>
      </c>
      <c r="G40" s="1" t="s">
        <v>34</v>
      </c>
      <c r="H40" s="1">
        <v>1414947.85</v>
      </c>
      <c r="I40" s="2">
        <v>0.35</v>
      </c>
    </row>
  </sheetData>
  <mergeCells count="3">
    <mergeCell ref="F28:I28"/>
    <mergeCell ref="H7:I7"/>
    <mergeCell ref="H8:I8"/>
  </mergeCells>
  <pageMargins left="0.70866141732283472" right="0.70866141732283472" top="0.74803149606299213" bottom="0.74803149606299213" header="0.31496062992125984" footer="0.31496062992125984"/>
  <pageSetup scale="72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C5A20-1A7F-4BDC-829A-F484E3F9AC69}">
  <sheetPr>
    <pageSetUpPr fitToPage="1"/>
  </sheetPr>
  <dimension ref="A1:J41"/>
  <sheetViews>
    <sheetView zoomScale="70" zoomScaleNormal="70" workbookViewId="0">
      <selection activeCell="A10" sqref="A10:A21"/>
    </sheetView>
  </sheetViews>
  <sheetFormatPr baseColWidth="10" defaultRowHeight="15" x14ac:dyDescent="0.25"/>
  <cols>
    <col min="2" max="3" width="14.42578125" style="1" bestFit="1" customWidth="1"/>
    <col min="4" max="4" width="12.42578125" style="1" bestFit="1" customWidth="1"/>
    <col min="5" max="5" width="13.5703125" style="1" bestFit="1" customWidth="1"/>
    <col min="6" max="6" width="15.85546875" style="1" bestFit="1" customWidth="1"/>
    <col min="7" max="7" width="16.28515625" style="2" bestFit="1" customWidth="1"/>
    <col min="8" max="8" width="15.85546875" bestFit="1" customWidth="1"/>
    <col min="9" max="9" width="16.28515625" bestFit="1" customWidth="1"/>
    <col min="10" max="10" width="12.5703125" bestFit="1" customWidth="1"/>
  </cols>
  <sheetData>
    <row r="1" spans="1:10" x14ac:dyDescent="0.25">
      <c r="A1" s="11" t="s">
        <v>13</v>
      </c>
      <c r="G1"/>
    </row>
    <row r="2" spans="1:10" x14ac:dyDescent="0.25">
      <c r="A2" s="11" t="s">
        <v>14</v>
      </c>
      <c r="G2"/>
    </row>
    <row r="3" spans="1:10" x14ac:dyDescent="0.25">
      <c r="A3" s="11" t="s">
        <v>15</v>
      </c>
    </row>
    <row r="4" spans="1:10" x14ac:dyDescent="0.25">
      <c r="A4" s="11" t="s">
        <v>51</v>
      </c>
    </row>
    <row r="5" spans="1:10" x14ac:dyDescent="0.25">
      <c r="A5" s="15" t="s">
        <v>48</v>
      </c>
      <c r="B5" s="15"/>
      <c r="C5" s="15">
        <f>B22</f>
        <v>750000</v>
      </c>
    </row>
    <row r="7" spans="1:10" x14ac:dyDescent="0.25">
      <c r="B7" s="3" t="s">
        <v>5</v>
      </c>
      <c r="C7" s="3" t="s">
        <v>2</v>
      </c>
      <c r="D7" s="1" t="s">
        <v>7</v>
      </c>
      <c r="E7" s="1" t="s">
        <v>8</v>
      </c>
      <c r="F7" s="3" t="s">
        <v>7</v>
      </c>
      <c r="G7" s="3" t="s">
        <v>7</v>
      </c>
      <c r="H7" s="18" t="s">
        <v>1</v>
      </c>
      <c r="I7" s="18"/>
      <c r="J7" s="4" t="s">
        <v>2</v>
      </c>
    </row>
    <row r="8" spans="1:10" x14ac:dyDescent="0.25">
      <c r="C8" s="3" t="s">
        <v>3</v>
      </c>
      <c r="E8" s="1" t="s">
        <v>10</v>
      </c>
      <c r="F8" s="3" t="s">
        <v>9</v>
      </c>
      <c r="G8" s="3" t="s">
        <v>11</v>
      </c>
      <c r="H8" s="18" t="s">
        <v>4</v>
      </c>
      <c r="I8" s="18"/>
      <c r="J8" s="4" t="s">
        <v>3</v>
      </c>
    </row>
    <row r="9" spans="1:10" x14ac:dyDescent="0.25">
      <c r="E9" s="8">
        <v>1.2500000000000001E-2</v>
      </c>
      <c r="G9" s="1"/>
      <c r="H9" s="6" t="s">
        <v>6</v>
      </c>
      <c r="I9" s="6" t="s">
        <v>0</v>
      </c>
      <c r="J9" s="4"/>
    </row>
    <row r="10" spans="1:10" x14ac:dyDescent="0.25">
      <c r="A10" s="17" t="s">
        <v>19</v>
      </c>
      <c r="B10" s="9">
        <v>75000</v>
      </c>
      <c r="C10" s="2">
        <f t="shared" ref="C10:C21" si="0">IF(B10=0,0,VLOOKUP(B10,$H$10:$J$14,3))</f>
        <v>1.4999999999999999E-2</v>
      </c>
      <c r="D10" s="1">
        <f t="shared" ref="D10:D21" si="1">B10*C10</f>
        <v>1125</v>
      </c>
      <c r="E10" s="9">
        <f t="shared" ref="E10:E21" si="2">B10*$E$9</f>
        <v>937.5</v>
      </c>
      <c r="F10" s="1">
        <f t="shared" ref="F10:F21" si="3">IF(D10-E10&lt;0,0,D10-E10)</f>
        <v>187.5</v>
      </c>
      <c r="G10" s="1">
        <f t="shared" ref="G10:G21" si="4">IF(D10-E10&lt;0,D10-E10,0)</f>
        <v>0</v>
      </c>
      <c r="H10" s="1">
        <v>0.01</v>
      </c>
      <c r="I10" s="5">
        <v>25000</v>
      </c>
      <c r="J10" s="2">
        <v>0.01</v>
      </c>
    </row>
    <row r="11" spans="1:10" x14ac:dyDescent="0.25">
      <c r="A11" s="17" t="s">
        <v>20</v>
      </c>
      <c r="B11" s="9">
        <v>80000</v>
      </c>
      <c r="C11" s="2">
        <f t="shared" si="0"/>
        <v>1.4999999999999999E-2</v>
      </c>
      <c r="D11" s="1">
        <f t="shared" si="1"/>
        <v>1200</v>
      </c>
      <c r="E11" s="9">
        <f t="shared" si="2"/>
        <v>1000</v>
      </c>
      <c r="F11" s="1">
        <f t="shared" si="3"/>
        <v>200</v>
      </c>
      <c r="G11" s="1">
        <f t="shared" si="4"/>
        <v>0</v>
      </c>
      <c r="H11" s="1">
        <f>I10+0.01</f>
        <v>25000.01</v>
      </c>
      <c r="I11" s="5">
        <v>50000</v>
      </c>
      <c r="J11" s="2">
        <v>1.0999999999999999E-2</v>
      </c>
    </row>
    <row r="12" spans="1:10" x14ac:dyDescent="0.25">
      <c r="A12" s="17" t="s">
        <v>21</v>
      </c>
      <c r="B12" s="9">
        <v>50000</v>
      </c>
      <c r="C12" s="2">
        <f t="shared" si="0"/>
        <v>1.0999999999999999E-2</v>
      </c>
      <c r="D12" s="1">
        <f t="shared" si="1"/>
        <v>550</v>
      </c>
      <c r="E12" s="9">
        <f t="shared" si="2"/>
        <v>625</v>
      </c>
      <c r="F12" s="1">
        <f t="shared" si="3"/>
        <v>0</v>
      </c>
      <c r="G12" s="1">
        <f t="shared" si="4"/>
        <v>-75</v>
      </c>
      <c r="H12" s="1">
        <f>I11+0.01</f>
        <v>50000.01</v>
      </c>
      <c r="I12" s="5">
        <v>83333.33</v>
      </c>
      <c r="J12" s="2">
        <v>1.4999999999999999E-2</v>
      </c>
    </row>
    <row r="13" spans="1:10" x14ac:dyDescent="0.25">
      <c r="A13" s="17" t="s">
        <v>22</v>
      </c>
      <c r="B13" s="9">
        <v>60000</v>
      </c>
      <c r="C13" s="2">
        <f t="shared" si="0"/>
        <v>1.4999999999999999E-2</v>
      </c>
      <c r="D13" s="1">
        <f t="shared" si="1"/>
        <v>900</v>
      </c>
      <c r="E13" s="9">
        <f t="shared" si="2"/>
        <v>750</v>
      </c>
      <c r="F13" s="1">
        <f t="shared" si="3"/>
        <v>150</v>
      </c>
      <c r="G13" s="1">
        <f t="shared" si="4"/>
        <v>0</v>
      </c>
      <c r="H13" s="1">
        <f>I12+0.01</f>
        <v>83333.34</v>
      </c>
      <c r="I13" s="5">
        <v>208333.33</v>
      </c>
      <c r="J13" s="2">
        <v>0.02</v>
      </c>
    </row>
    <row r="14" spans="1:10" x14ac:dyDescent="0.25">
      <c r="A14" s="17" t="s">
        <v>23</v>
      </c>
      <c r="B14" s="9">
        <v>73000</v>
      </c>
      <c r="C14" s="2">
        <f t="shared" si="0"/>
        <v>1.4999999999999999E-2</v>
      </c>
      <c r="D14" s="1">
        <f t="shared" si="1"/>
        <v>1095</v>
      </c>
      <c r="E14" s="9">
        <f t="shared" si="2"/>
        <v>912.5</v>
      </c>
      <c r="F14" s="1">
        <f t="shared" si="3"/>
        <v>182.5</v>
      </c>
      <c r="G14" s="1">
        <f t="shared" si="4"/>
        <v>0</v>
      </c>
      <c r="H14" s="1">
        <f>I13+0.01</f>
        <v>208333.34</v>
      </c>
      <c r="I14" s="5">
        <v>3500000</v>
      </c>
      <c r="J14" s="2">
        <v>2.5000000000000001E-2</v>
      </c>
    </row>
    <row r="15" spans="1:10" x14ac:dyDescent="0.25">
      <c r="A15" s="17" t="s">
        <v>24</v>
      </c>
      <c r="B15" s="9">
        <v>58000</v>
      </c>
      <c r="C15" s="2">
        <f t="shared" si="0"/>
        <v>1.4999999999999999E-2</v>
      </c>
      <c r="D15" s="1">
        <f t="shared" si="1"/>
        <v>870</v>
      </c>
      <c r="E15" s="9">
        <f t="shared" si="2"/>
        <v>725</v>
      </c>
      <c r="F15" s="1">
        <f t="shared" si="3"/>
        <v>145</v>
      </c>
      <c r="G15" s="1">
        <f t="shared" si="4"/>
        <v>0</v>
      </c>
    </row>
    <row r="16" spans="1:10" x14ac:dyDescent="0.25">
      <c r="A16" s="17" t="s">
        <v>25</v>
      </c>
      <c r="B16" s="9">
        <v>62500</v>
      </c>
      <c r="C16" s="2">
        <f t="shared" si="0"/>
        <v>1.4999999999999999E-2</v>
      </c>
      <c r="D16" s="1">
        <f t="shared" si="1"/>
        <v>937.5</v>
      </c>
      <c r="E16" s="9">
        <f t="shared" si="2"/>
        <v>781.25</v>
      </c>
      <c r="F16" s="1">
        <f t="shared" si="3"/>
        <v>156.25</v>
      </c>
      <c r="G16" s="1">
        <f t="shared" si="4"/>
        <v>0</v>
      </c>
    </row>
    <row r="17" spans="1:9" x14ac:dyDescent="0.25">
      <c r="A17" s="17" t="s">
        <v>26</v>
      </c>
      <c r="B17" s="9">
        <v>65000</v>
      </c>
      <c r="C17" s="2">
        <f t="shared" si="0"/>
        <v>1.4999999999999999E-2</v>
      </c>
      <c r="D17" s="1">
        <f t="shared" si="1"/>
        <v>975</v>
      </c>
      <c r="E17" s="9">
        <f t="shared" si="2"/>
        <v>812.5</v>
      </c>
      <c r="F17" s="1">
        <f t="shared" si="3"/>
        <v>162.5</v>
      </c>
      <c r="G17" s="1">
        <f t="shared" si="4"/>
        <v>0</v>
      </c>
    </row>
    <row r="18" spans="1:9" x14ac:dyDescent="0.25">
      <c r="A18" s="17" t="s">
        <v>27</v>
      </c>
      <c r="B18" s="9">
        <v>69000</v>
      </c>
      <c r="C18" s="2">
        <f t="shared" si="0"/>
        <v>1.4999999999999999E-2</v>
      </c>
      <c r="D18" s="1">
        <f t="shared" si="1"/>
        <v>1035</v>
      </c>
      <c r="E18" s="9">
        <f t="shared" si="2"/>
        <v>862.5</v>
      </c>
      <c r="F18" s="1">
        <f t="shared" si="3"/>
        <v>172.5</v>
      </c>
      <c r="G18" s="1">
        <f t="shared" si="4"/>
        <v>0</v>
      </c>
    </row>
    <row r="19" spans="1:9" x14ac:dyDescent="0.25">
      <c r="A19" s="17" t="s">
        <v>28</v>
      </c>
      <c r="B19" s="9">
        <v>35000</v>
      </c>
      <c r="C19" s="2">
        <f t="shared" si="0"/>
        <v>1.0999999999999999E-2</v>
      </c>
      <c r="D19" s="1">
        <f t="shared" si="1"/>
        <v>385</v>
      </c>
      <c r="E19" s="9">
        <f t="shared" si="2"/>
        <v>437.5</v>
      </c>
      <c r="F19" s="1">
        <f t="shared" si="3"/>
        <v>0</v>
      </c>
      <c r="G19" s="1">
        <f t="shared" si="4"/>
        <v>-52.5</v>
      </c>
    </row>
    <row r="20" spans="1:9" x14ac:dyDescent="0.25">
      <c r="A20" s="17" t="s">
        <v>29</v>
      </c>
      <c r="B20" s="9">
        <v>37500</v>
      </c>
      <c r="C20" s="2">
        <f t="shared" si="0"/>
        <v>1.0999999999999999E-2</v>
      </c>
      <c r="D20" s="1">
        <f t="shared" si="1"/>
        <v>412.5</v>
      </c>
      <c r="E20" s="9">
        <f t="shared" si="2"/>
        <v>468.75</v>
      </c>
      <c r="F20" s="1">
        <f t="shared" si="3"/>
        <v>0</v>
      </c>
      <c r="G20" s="1">
        <f t="shared" si="4"/>
        <v>-56.25</v>
      </c>
    </row>
    <row r="21" spans="1:9" x14ac:dyDescent="0.25">
      <c r="A21" s="17" t="s">
        <v>30</v>
      </c>
      <c r="B21" s="9">
        <v>85000</v>
      </c>
      <c r="C21" s="2">
        <f t="shared" si="0"/>
        <v>0.02</v>
      </c>
      <c r="D21" s="1">
        <f t="shared" si="1"/>
        <v>1700</v>
      </c>
      <c r="E21" s="9">
        <f t="shared" si="2"/>
        <v>1062.5</v>
      </c>
      <c r="F21" s="1">
        <f t="shared" si="3"/>
        <v>637.5</v>
      </c>
      <c r="G21" s="1">
        <f t="shared" si="4"/>
        <v>0</v>
      </c>
    </row>
    <row r="22" spans="1:9" x14ac:dyDescent="0.25">
      <c r="B22" s="10">
        <f>SUM(B10:B21)</f>
        <v>750000</v>
      </c>
      <c r="D22" s="10">
        <f>SUM(D10:D21)</f>
        <v>11185</v>
      </c>
      <c r="E22" s="10">
        <f>SUM(E10:E21)</f>
        <v>9375</v>
      </c>
      <c r="F22" s="10">
        <f>SUM(F10:F21)</f>
        <v>1993.75</v>
      </c>
      <c r="G22" s="10">
        <f>SUM(G10:G21)</f>
        <v>-183.75</v>
      </c>
    </row>
    <row r="23" spans="1:9" x14ac:dyDescent="0.25">
      <c r="G23" s="1"/>
    </row>
    <row r="24" spans="1:9" x14ac:dyDescent="0.25">
      <c r="A24" t="s">
        <v>16</v>
      </c>
      <c r="D24" s="1">
        <f>F22</f>
        <v>1993.75</v>
      </c>
      <c r="G24" s="1"/>
    </row>
    <row r="25" spans="1:9" x14ac:dyDescent="0.25">
      <c r="A25" t="s">
        <v>12</v>
      </c>
      <c r="D25" s="1">
        <f>E22</f>
        <v>9375</v>
      </c>
    </row>
    <row r="26" spans="1:9" x14ac:dyDescent="0.25">
      <c r="A26" t="s">
        <v>50</v>
      </c>
      <c r="D26" s="1">
        <f>G22</f>
        <v>-183.75</v>
      </c>
    </row>
    <row r="27" spans="1:9" x14ac:dyDescent="0.25">
      <c r="A27" t="s">
        <v>45</v>
      </c>
      <c r="D27" s="10">
        <f>SUM(D24:D26)</f>
        <v>11185</v>
      </c>
    </row>
    <row r="29" spans="1:9" x14ac:dyDescent="0.25">
      <c r="A29" s="11" t="s">
        <v>44</v>
      </c>
      <c r="F29" s="18" t="s">
        <v>43</v>
      </c>
      <c r="G29" s="18"/>
      <c r="H29" s="18"/>
      <c r="I29" s="18"/>
    </row>
    <row r="30" spans="1:9" x14ac:dyDescent="0.25">
      <c r="F30" s="6" t="s">
        <v>42</v>
      </c>
      <c r="G30" s="6" t="s">
        <v>41</v>
      </c>
      <c r="H30" s="6" t="s">
        <v>40</v>
      </c>
      <c r="I30" s="6" t="s">
        <v>39</v>
      </c>
    </row>
    <row r="31" spans="1:9" x14ac:dyDescent="0.25">
      <c r="A31" t="s">
        <v>1</v>
      </c>
      <c r="B31" s="12">
        <v>1</v>
      </c>
      <c r="C31" s="1">
        <f>B22</f>
        <v>750000</v>
      </c>
      <c r="F31" s="1">
        <v>0.01</v>
      </c>
      <c r="G31" s="1">
        <v>8952.49</v>
      </c>
      <c r="H31" s="1">
        <v>0</v>
      </c>
      <c r="I31" s="2">
        <v>1.9199999999999998E-2</v>
      </c>
    </row>
    <row r="32" spans="1:9" x14ac:dyDescent="0.25">
      <c r="A32" t="s">
        <v>38</v>
      </c>
      <c r="B32" s="14">
        <v>0.83</v>
      </c>
      <c r="C32" s="13">
        <f>C31*B32</f>
        <v>622500</v>
      </c>
      <c r="F32" s="1">
        <v>8952.5</v>
      </c>
      <c r="G32" s="1">
        <v>75984.55</v>
      </c>
      <c r="H32" s="1">
        <v>171.88</v>
      </c>
      <c r="I32" s="2">
        <v>6.4000000000000001E-2</v>
      </c>
    </row>
    <row r="33" spans="1:9" x14ac:dyDescent="0.25">
      <c r="A33" t="s">
        <v>37</v>
      </c>
      <c r="B33" s="12">
        <f>B31-B32</f>
        <v>0.17000000000000004</v>
      </c>
      <c r="C33" s="10">
        <f>C31-C32</f>
        <v>127500</v>
      </c>
      <c r="F33" s="1">
        <v>75984.56</v>
      </c>
      <c r="G33" s="1">
        <v>133536.07</v>
      </c>
      <c r="H33" s="1">
        <v>4461.9399999999996</v>
      </c>
      <c r="I33" s="2">
        <v>0.10880000000000001</v>
      </c>
    </row>
    <row r="34" spans="1:9" x14ac:dyDescent="0.25">
      <c r="F34" s="1">
        <v>133536.07999999999</v>
      </c>
      <c r="G34" s="1">
        <v>155229.79999999999</v>
      </c>
      <c r="H34" s="1">
        <v>10723.55</v>
      </c>
      <c r="I34" s="2">
        <v>0.16</v>
      </c>
    </row>
    <row r="35" spans="1:9" x14ac:dyDescent="0.25">
      <c r="A35" t="s">
        <v>36</v>
      </c>
      <c r="C35" s="1">
        <f>(C33-VLOOKUP(C33,$F$31:$I$41,1))*VLOOKUP(C33,$F$31:$I$41,4)+VLOOKUP(C33,$F$31:$I$41,3)</f>
        <v>10066.819872</v>
      </c>
      <c r="D35" s="2">
        <f>C35/C33</f>
        <v>7.8955449976470582E-2</v>
      </c>
      <c r="E35" s="1" t="str">
        <f>IF(D35&lt;D37,"Ok","")</f>
        <v>Ok</v>
      </c>
      <c r="F35" s="1">
        <v>155229.81</v>
      </c>
      <c r="G35" s="1">
        <v>185852.57</v>
      </c>
      <c r="H35" s="1">
        <v>14194.54</v>
      </c>
      <c r="I35" s="2">
        <v>0.17920000000000003</v>
      </c>
    </row>
    <row r="36" spans="1:9" x14ac:dyDescent="0.25">
      <c r="F36" s="1">
        <v>185852.58</v>
      </c>
      <c r="G36" s="1">
        <v>374837.88</v>
      </c>
      <c r="H36" s="1">
        <v>19682.13</v>
      </c>
      <c r="I36" s="2">
        <v>0.21359999999999998</v>
      </c>
    </row>
    <row r="37" spans="1:9" x14ac:dyDescent="0.25">
      <c r="A37" t="s">
        <v>35</v>
      </c>
      <c r="C37" s="1">
        <f>D27</f>
        <v>11185</v>
      </c>
      <c r="D37" s="2">
        <f>C37/C33</f>
        <v>8.7725490196078434E-2</v>
      </c>
      <c r="E37" s="1" t="str">
        <f>IF(D37&lt;D35,"Ok","")</f>
        <v/>
      </c>
      <c r="F37" s="1">
        <v>374837.89</v>
      </c>
      <c r="G37" s="1">
        <v>590795.99</v>
      </c>
      <c r="H37" s="1">
        <v>60049.4</v>
      </c>
      <c r="I37" s="2">
        <v>0.23519999999999999</v>
      </c>
    </row>
    <row r="38" spans="1:9" x14ac:dyDescent="0.25">
      <c r="F38" s="1">
        <v>590796</v>
      </c>
      <c r="G38" s="1">
        <v>1127926.8400000001</v>
      </c>
      <c r="H38" s="1">
        <v>110842.74</v>
      </c>
      <c r="I38" s="2">
        <v>0.3</v>
      </c>
    </row>
    <row r="39" spans="1:9" x14ac:dyDescent="0.25">
      <c r="F39" s="1">
        <v>1127926.8500000001</v>
      </c>
      <c r="G39" s="1">
        <v>1503902.46</v>
      </c>
      <c r="H39" s="1">
        <v>271981.99</v>
      </c>
      <c r="I39" s="2">
        <v>0.32</v>
      </c>
    </row>
    <row r="40" spans="1:9" x14ac:dyDescent="0.25">
      <c r="F40" s="1">
        <v>1503902.47</v>
      </c>
      <c r="G40" s="1">
        <v>4511707.37</v>
      </c>
      <c r="H40" s="1">
        <v>392294.17</v>
      </c>
      <c r="I40" s="2">
        <v>0.34</v>
      </c>
    </row>
    <row r="41" spans="1:9" x14ac:dyDescent="0.25">
      <c r="F41" s="1">
        <v>4511707.38</v>
      </c>
      <c r="G41" s="1" t="s">
        <v>34</v>
      </c>
      <c r="H41" s="1">
        <v>1414947.85</v>
      </c>
      <c r="I41" s="2">
        <v>0.35</v>
      </c>
    </row>
  </sheetData>
  <mergeCells count="3">
    <mergeCell ref="F29:I29"/>
    <mergeCell ref="H7:I7"/>
    <mergeCell ref="H8:I8"/>
  </mergeCells>
  <phoneticPr fontId="3" type="noConversion"/>
  <pageMargins left="0.70866141732283472" right="0.70866141732283472" top="0.74803149606299213" bottom="0.74803149606299213" header="0.31496062992125984" footer="0.31496062992125984"/>
  <pageSetup scale="72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F58A7-313D-406E-B52F-A2671CCF402D}">
  <sheetPr>
    <pageSetUpPr fitToPage="1"/>
  </sheetPr>
  <dimension ref="A1:J41"/>
  <sheetViews>
    <sheetView zoomScale="70" zoomScaleNormal="70" workbookViewId="0">
      <selection activeCell="A10" sqref="A10:A21"/>
    </sheetView>
  </sheetViews>
  <sheetFormatPr baseColWidth="10" defaultRowHeight="15" x14ac:dyDescent="0.25"/>
  <cols>
    <col min="2" max="3" width="14.42578125" style="1" bestFit="1" customWidth="1"/>
    <col min="4" max="4" width="12" style="1" bestFit="1" customWidth="1"/>
    <col min="5" max="5" width="13.5703125" style="1" bestFit="1" customWidth="1"/>
    <col min="6" max="6" width="15.85546875" style="1" bestFit="1" customWidth="1"/>
    <col min="7" max="7" width="16.28515625" style="2" bestFit="1" customWidth="1"/>
    <col min="8" max="8" width="15.85546875" bestFit="1" customWidth="1"/>
    <col min="9" max="9" width="16.28515625" bestFit="1" customWidth="1"/>
    <col min="10" max="10" width="12.5703125" bestFit="1" customWidth="1"/>
  </cols>
  <sheetData>
    <row r="1" spans="1:10" x14ac:dyDescent="0.25">
      <c r="A1" s="11" t="s">
        <v>13</v>
      </c>
      <c r="G1"/>
    </row>
    <row r="2" spans="1:10" x14ac:dyDescent="0.25">
      <c r="A2" s="11" t="s">
        <v>14</v>
      </c>
      <c r="G2"/>
    </row>
    <row r="3" spans="1:10" x14ac:dyDescent="0.25">
      <c r="A3" s="11" t="s">
        <v>15</v>
      </c>
    </row>
    <row r="4" spans="1:10" x14ac:dyDescent="0.25">
      <c r="A4" s="11" t="s">
        <v>52</v>
      </c>
    </row>
    <row r="5" spans="1:10" x14ac:dyDescent="0.25">
      <c r="A5" s="15" t="s">
        <v>48</v>
      </c>
      <c r="B5" s="15"/>
      <c r="C5" s="15">
        <f>B22</f>
        <v>450000</v>
      </c>
    </row>
    <row r="7" spans="1:10" x14ac:dyDescent="0.25">
      <c r="B7" s="3" t="s">
        <v>5</v>
      </c>
      <c r="C7" s="3" t="s">
        <v>2</v>
      </c>
      <c r="D7" s="1" t="s">
        <v>7</v>
      </c>
      <c r="E7" s="1" t="s">
        <v>8</v>
      </c>
      <c r="F7" s="3" t="s">
        <v>7</v>
      </c>
      <c r="G7" s="3" t="s">
        <v>7</v>
      </c>
      <c r="H7" s="18" t="s">
        <v>1</v>
      </c>
      <c r="I7" s="18"/>
      <c r="J7" s="4" t="s">
        <v>2</v>
      </c>
    </row>
    <row r="8" spans="1:10" x14ac:dyDescent="0.25">
      <c r="C8" s="3" t="s">
        <v>3</v>
      </c>
      <c r="E8" s="1" t="s">
        <v>10</v>
      </c>
      <c r="F8" s="3" t="s">
        <v>9</v>
      </c>
      <c r="G8" s="3" t="s">
        <v>11</v>
      </c>
      <c r="H8" s="18" t="s">
        <v>4</v>
      </c>
      <c r="I8" s="18"/>
      <c r="J8" s="4" t="s">
        <v>3</v>
      </c>
    </row>
    <row r="9" spans="1:10" x14ac:dyDescent="0.25">
      <c r="E9" s="8">
        <v>1.2500000000000001E-2</v>
      </c>
      <c r="G9" s="1"/>
      <c r="H9" s="6" t="s">
        <v>6</v>
      </c>
      <c r="I9" s="6" t="s">
        <v>0</v>
      </c>
      <c r="J9" s="4"/>
    </row>
    <row r="10" spans="1:10" x14ac:dyDescent="0.25">
      <c r="A10" s="17" t="s">
        <v>19</v>
      </c>
      <c r="B10" s="9">
        <v>35000</v>
      </c>
      <c r="C10" s="2">
        <f t="shared" ref="C10:C21" si="0">IF(B10=0,0,VLOOKUP(B10,$H$10:$J$14,3))</f>
        <v>1.0999999999999999E-2</v>
      </c>
      <c r="D10" s="1">
        <f t="shared" ref="D10:D21" si="1">B10*C10</f>
        <v>385</v>
      </c>
      <c r="E10" s="9">
        <f t="shared" ref="E10:E21" si="2">B10*$E$9</f>
        <v>437.5</v>
      </c>
      <c r="F10" s="1">
        <f t="shared" ref="F10:F21" si="3">IF(D10-E10&lt;0,0,D10-E10)</f>
        <v>0</v>
      </c>
      <c r="G10" s="1">
        <f t="shared" ref="G10:G21" si="4">IF(D10-E10&lt;0,D10-E10,0)</f>
        <v>-52.5</v>
      </c>
      <c r="H10" s="1">
        <v>0.01</v>
      </c>
      <c r="I10" s="5">
        <v>25000</v>
      </c>
      <c r="J10" s="2">
        <v>0.01</v>
      </c>
    </row>
    <row r="11" spans="1:10" x14ac:dyDescent="0.25">
      <c r="A11" s="17" t="s">
        <v>20</v>
      </c>
      <c r="B11" s="9">
        <v>38000</v>
      </c>
      <c r="C11" s="2">
        <f t="shared" si="0"/>
        <v>1.0999999999999999E-2</v>
      </c>
      <c r="D11" s="1">
        <f t="shared" si="1"/>
        <v>418</v>
      </c>
      <c r="E11" s="9">
        <f t="shared" si="2"/>
        <v>475</v>
      </c>
      <c r="F11" s="1">
        <f t="shared" si="3"/>
        <v>0</v>
      </c>
      <c r="G11" s="1">
        <f t="shared" si="4"/>
        <v>-57</v>
      </c>
      <c r="H11" s="1">
        <f>I10+0.01</f>
        <v>25000.01</v>
      </c>
      <c r="I11" s="5">
        <v>50000</v>
      </c>
      <c r="J11" s="2">
        <v>1.0999999999999999E-2</v>
      </c>
    </row>
    <row r="12" spans="1:10" x14ac:dyDescent="0.25">
      <c r="A12" s="17" t="s">
        <v>21</v>
      </c>
      <c r="B12" s="9">
        <v>40000</v>
      </c>
      <c r="C12" s="2">
        <f t="shared" si="0"/>
        <v>1.0999999999999999E-2</v>
      </c>
      <c r="D12" s="1">
        <f t="shared" si="1"/>
        <v>440</v>
      </c>
      <c r="E12" s="9">
        <f t="shared" si="2"/>
        <v>500</v>
      </c>
      <c r="F12" s="1">
        <f t="shared" si="3"/>
        <v>0</v>
      </c>
      <c r="G12" s="1">
        <f t="shared" si="4"/>
        <v>-60</v>
      </c>
      <c r="H12" s="1">
        <f>I11+0.01</f>
        <v>50000.01</v>
      </c>
      <c r="I12" s="5">
        <v>83333.33</v>
      </c>
      <c r="J12" s="2">
        <v>1.4999999999999999E-2</v>
      </c>
    </row>
    <row r="13" spans="1:10" x14ac:dyDescent="0.25">
      <c r="A13" s="17" t="s">
        <v>22</v>
      </c>
      <c r="B13" s="9">
        <v>39000</v>
      </c>
      <c r="C13" s="2">
        <f t="shared" si="0"/>
        <v>1.0999999999999999E-2</v>
      </c>
      <c r="D13" s="1">
        <f t="shared" si="1"/>
        <v>429</v>
      </c>
      <c r="E13" s="9">
        <f t="shared" si="2"/>
        <v>487.5</v>
      </c>
      <c r="F13" s="1">
        <f t="shared" si="3"/>
        <v>0</v>
      </c>
      <c r="G13" s="1">
        <f t="shared" si="4"/>
        <v>-58.5</v>
      </c>
      <c r="H13" s="1">
        <f>I12+0.01</f>
        <v>83333.34</v>
      </c>
      <c r="I13" s="5">
        <v>208333.33</v>
      </c>
      <c r="J13" s="2">
        <v>0.02</v>
      </c>
    </row>
    <row r="14" spans="1:10" x14ac:dyDescent="0.25">
      <c r="A14" s="17" t="s">
        <v>23</v>
      </c>
      <c r="B14" s="9">
        <v>42000</v>
      </c>
      <c r="C14" s="2">
        <f t="shared" si="0"/>
        <v>1.0999999999999999E-2</v>
      </c>
      <c r="D14" s="1">
        <f t="shared" si="1"/>
        <v>462</v>
      </c>
      <c r="E14" s="9">
        <f t="shared" si="2"/>
        <v>525</v>
      </c>
      <c r="F14" s="1">
        <f t="shared" si="3"/>
        <v>0</v>
      </c>
      <c r="G14" s="1">
        <f t="shared" si="4"/>
        <v>-63</v>
      </c>
      <c r="H14" s="1">
        <f>I13+0.01</f>
        <v>208333.34</v>
      </c>
      <c r="I14" s="5">
        <v>3500000</v>
      </c>
      <c r="J14" s="2">
        <v>2.5000000000000001E-2</v>
      </c>
    </row>
    <row r="15" spans="1:10" x14ac:dyDescent="0.25">
      <c r="A15" s="17" t="s">
        <v>24</v>
      </c>
      <c r="B15" s="9">
        <v>38500</v>
      </c>
      <c r="C15" s="2">
        <f t="shared" si="0"/>
        <v>1.0999999999999999E-2</v>
      </c>
      <c r="D15" s="1">
        <f t="shared" si="1"/>
        <v>423.5</v>
      </c>
      <c r="E15" s="9">
        <f t="shared" si="2"/>
        <v>481.25</v>
      </c>
      <c r="F15" s="1">
        <f t="shared" si="3"/>
        <v>0</v>
      </c>
      <c r="G15" s="1">
        <f t="shared" si="4"/>
        <v>-57.75</v>
      </c>
    </row>
    <row r="16" spans="1:10" x14ac:dyDescent="0.25">
      <c r="A16" s="17" t="s">
        <v>25</v>
      </c>
      <c r="B16" s="9">
        <v>34000</v>
      </c>
      <c r="C16" s="2">
        <f t="shared" si="0"/>
        <v>1.0999999999999999E-2</v>
      </c>
      <c r="D16" s="1">
        <f t="shared" si="1"/>
        <v>374</v>
      </c>
      <c r="E16" s="9">
        <f t="shared" si="2"/>
        <v>425</v>
      </c>
      <c r="F16" s="1">
        <f t="shared" si="3"/>
        <v>0</v>
      </c>
      <c r="G16" s="1">
        <f t="shared" si="4"/>
        <v>-51</v>
      </c>
    </row>
    <row r="17" spans="1:9" x14ac:dyDescent="0.25">
      <c r="A17" s="17" t="s">
        <v>26</v>
      </c>
      <c r="B17" s="9">
        <v>33000</v>
      </c>
      <c r="C17" s="2">
        <f t="shared" si="0"/>
        <v>1.0999999999999999E-2</v>
      </c>
      <c r="D17" s="1">
        <f t="shared" si="1"/>
        <v>363</v>
      </c>
      <c r="E17" s="9">
        <f t="shared" si="2"/>
        <v>412.5</v>
      </c>
      <c r="F17" s="1">
        <f t="shared" si="3"/>
        <v>0</v>
      </c>
      <c r="G17" s="1">
        <f t="shared" si="4"/>
        <v>-49.5</v>
      </c>
    </row>
    <row r="18" spans="1:9" x14ac:dyDescent="0.25">
      <c r="A18" s="17" t="s">
        <v>27</v>
      </c>
      <c r="B18" s="9">
        <v>31500</v>
      </c>
      <c r="C18" s="2">
        <f t="shared" si="0"/>
        <v>1.0999999999999999E-2</v>
      </c>
      <c r="D18" s="1">
        <f t="shared" si="1"/>
        <v>346.5</v>
      </c>
      <c r="E18" s="9">
        <f t="shared" si="2"/>
        <v>393.75</v>
      </c>
      <c r="F18" s="1">
        <f t="shared" si="3"/>
        <v>0</v>
      </c>
      <c r="G18" s="1">
        <f t="shared" si="4"/>
        <v>-47.25</v>
      </c>
    </row>
    <row r="19" spans="1:9" x14ac:dyDescent="0.25">
      <c r="A19" s="17" t="s">
        <v>28</v>
      </c>
      <c r="B19" s="9">
        <v>30250</v>
      </c>
      <c r="C19" s="2">
        <f t="shared" si="0"/>
        <v>1.0999999999999999E-2</v>
      </c>
      <c r="D19" s="1">
        <f t="shared" si="1"/>
        <v>332.75</v>
      </c>
      <c r="E19" s="9">
        <f t="shared" si="2"/>
        <v>378.125</v>
      </c>
      <c r="F19" s="1">
        <f t="shared" si="3"/>
        <v>0</v>
      </c>
      <c r="G19" s="1">
        <f t="shared" si="4"/>
        <v>-45.375</v>
      </c>
    </row>
    <row r="20" spans="1:9" x14ac:dyDescent="0.25">
      <c r="A20" s="17" t="s">
        <v>29</v>
      </c>
      <c r="B20" s="9">
        <v>28500</v>
      </c>
      <c r="C20" s="2">
        <f t="shared" si="0"/>
        <v>1.0999999999999999E-2</v>
      </c>
      <c r="D20" s="1">
        <f t="shared" si="1"/>
        <v>313.5</v>
      </c>
      <c r="E20" s="9">
        <f t="shared" si="2"/>
        <v>356.25</v>
      </c>
      <c r="F20" s="1">
        <f t="shared" si="3"/>
        <v>0</v>
      </c>
      <c r="G20" s="1">
        <f t="shared" si="4"/>
        <v>-42.75</v>
      </c>
    </row>
    <row r="21" spans="1:9" x14ac:dyDescent="0.25">
      <c r="A21" s="17" t="s">
        <v>30</v>
      </c>
      <c r="B21" s="9">
        <f>85000-24750</f>
        <v>60250</v>
      </c>
      <c r="C21" s="2">
        <f t="shared" si="0"/>
        <v>1.4999999999999999E-2</v>
      </c>
      <c r="D21" s="1">
        <f t="shared" si="1"/>
        <v>903.75</v>
      </c>
      <c r="E21" s="9">
        <f t="shared" si="2"/>
        <v>753.125</v>
      </c>
      <c r="F21" s="1">
        <f t="shared" si="3"/>
        <v>150.625</v>
      </c>
      <c r="G21" s="1">
        <f t="shared" si="4"/>
        <v>0</v>
      </c>
    </row>
    <row r="22" spans="1:9" x14ac:dyDescent="0.25">
      <c r="B22" s="10">
        <f>SUM(B10:B21)</f>
        <v>450000</v>
      </c>
      <c r="D22" s="10">
        <f>SUM(D10:D21)</f>
        <v>5191</v>
      </c>
      <c r="E22" s="10">
        <f>SUM(E10:E21)</f>
        <v>5625</v>
      </c>
      <c r="F22" s="10">
        <f>SUM(F10:F21)</f>
        <v>150.625</v>
      </c>
      <c r="G22" s="10">
        <f>SUM(G10:G21)</f>
        <v>-584.625</v>
      </c>
    </row>
    <row r="23" spans="1:9" x14ac:dyDescent="0.25">
      <c r="G23" s="1"/>
    </row>
    <row r="24" spans="1:9" x14ac:dyDescent="0.25">
      <c r="A24" t="s">
        <v>16</v>
      </c>
      <c r="D24" s="1">
        <f>F22</f>
        <v>150.625</v>
      </c>
      <c r="G24" s="1"/>
    </row>
    <row r="25" spans="1:9" x14ac:dyDescent="0.25">
      <c r="A25" t="s">
        <v>12</v>
      </c>
      <c r="D25" s="1">
        <f>E22</f>
        <v>5625</v>
      </c>
    </row>
    <row r="26" spans="1:9" x14ac:dyDescent="0.25">
      <c r="A26" t="s">
        <v>32</v>
      </c>
      <c r="D26" s="1">
        <f>G22</f>
        <v>-584.625</v>
      </c>
    </row>
    <row r="27" spans="1:9" x14ac:dyDescent="0.25">
      <c r="A27" t="s">
        <v>45</v>
      </c>
      <c r="D27" s="10">
        <f>SUM(D24:D26)</f>
        <v>5191</v>
      </c>
    </row>
    <row r="29" spans="1:9" x14ac:dyDescent="0.25">
      <c r="A29" s="11" t="s">
        <v>44</v>
      </c>
      <c r="F29" s="18" t="s">
        <v>43</v>
      </c>
      <c r="G29" s="18"/>
      <c r="H29" s="18"/>
      <c r="I29" s="18"/>
    </row>
    <row r="30" spans="1:9" x14ac:dyDescent="0.25">
      <c r="F30" s="6" t="s">
        <v>42</v>
      </c>
      <c r="G30" s="6" t="s">
        <v>41</v>
      </c>
      <c r="H30" s="6" t="s">
        <v>40</v>
      </c>
      <c r="I30" s="6" t="s">
        <v>39</v>
      </c>
    </row>
    <row r="31" spans="1:9" x14ac:dyDescent="0.25">
      <c r="A31" t="s">
        <v>1</v>
      </c>
      <c r="B31" s="12">
        <v>1</v>
      </c>
      <c r="C31" s="1">
        <f>B22</f>
        <v>450000</v>
      </c>
      <c r="F31" s="1">
        <v>0.01</v>
      </c>
      <c r="G31" s="1">
        <v>8952.49</v>
      </c>
      <c r="H31" s="1">
        <v>0</v>
      </c>
      <c r="I31" s="2">
        <v>1.9199999999999998E-2</v>
      </c>
    </row>
    <row r="32" spans="1:9" x14ac:dyDescent="0.25">
      <c r="A32" t="s">
        <v>38</v>
      </c>
      <c r="B32" s="14">
        <v>0.84</v>
      </c>
      <c r="C32" s="13">
        <f>C31*B32</f>
        <v>378000</v>
      </c>
      <c r="F32" s="1">
        <v>8952.5</v>
      </c>
      <c r="G32" s="1">
        <v>75984.55</v>
      </c>
      <c r="H32" s="1">
        <v>171.88</v>
      </c>
      <c r="I32" s="2">
        <v>6.4000000000000001E-2</v>
      </c>
    </row>
    <row r="33" spans="1:9" x14ac:dyDescent="0.25">
      <c r="A33" t="s">
        <v>37</v>
      </c>
      <c r="B33" s="12">
        <f>B31-B32</f>
        <v>0.16000000000000003</v>
      </c>
      <c r="C33" s="10">
        <f>C31-C32</f>
        <v>72000</v>
      </c>
      <c r="F33" s="1">
        <v>75984.56</v>
      </c>
      <c r="G33" s="1">
        <v>133536.07</v>
      </c>
      <c r="H33" s="1">
        <v>4461.9399999999996</v>
      </c>
      <c r="I33" s="2">
        <v>0.10880000000000001</v>
      </c>
    </row>
    <row r="34" spans="1:9" x14ac:dyDescent="0.25">
      <c r="F34" s="1">
        <v>133536.07999999999</v>
      </c>
      <c r="G34" s="1">
        <v>155229.79999999999</v>
      </c>
      <c r="H34" s="1">
        <v>10723.55</v>
      </c>
      <c r="I34" s="2">
        <v>0.16</v>
      </c>
    </row>
    <row r="35" spans="1:9" x14ac:dyDescent="0.25">
      <c r="A35" t="s">
        <v>36</v>
      </c>
      <c r="C35" s="1">
        <f>(C33-VLOOKUP(C33,$F$31:$I$41,1))*VLOOKUP(C33,$F$31:$I$41,4)+VLOOKUP(C33,$F$31:$I$41,3)</f>
        <v>4206.92</v>
      </c>
      <c r="D35" s="2">
        <f>C35/C33</f>
        <v>5.8429444444444444E-2</v>
      </c>
      <c r="E35" s="1" t="str">
        <f>IF(D35&lt;D37,"Ok","")</f>
        <v>Ok</v>
      </c>
      <c r="F35" s="1">
        <v>155229.81</v>
      </c>
      <c r="G35" s="1">
        <v>185852.57</v>
      </c>
      <c r="H35" s="1">
        <v>14194.54</v>
      </c>
      <c r="I35" s="2">
        <v>0.17920000000000003</v>
      </c>
    </row>
    <row r="36" spans="1:9" x14ac:dyDescent="0.25">
      <c r="F36" s="1">
        <v>185852.58</v>
      </c>
      <c r="G36" s="1">
        <v>374837.88</v>
      </c>
      <c r="H36" s="1">
        <v>19682.13</v>
      </c>
      <c r="I36" s="2">
        <v>0.21359999999999998</v>
      </c>
    </row>
    <row r="37" spans="1:9" x14ac:dyDescent="0.25">
      <c r="A37" t="s">
        <v>35</v>
      </c>
      <c r="C37" s="1">
        <f>D27</f>
        <v>5191</v>
      </c>
      <c r="D37" s="2">
        <f>C37/C33</f>
        <v>7.2097222222222215E-2</v>
      </c>
      <c r="E37" s="1" t="str">
        <f>IF(D37&lt;D35,"Ok","")</f>
        <v/>
      </c>
      <c r="F37" s="1">
        <v>374837.89</v>
      </c>
      <c r="G37" s="1">
        <v>590795.99</v>
      </c>
      <c r="H37" s="1">
        <v>60049.4</v>
      </c>
      <c r="I37" s="2">
        <v>0.23519999999999999</v>
      </c>
    </row>
    <row r="38" spans="1:9" x14ac:dyDescent="0.25">
      <c r="F38" s="1">
        <v>590796</v>
      </c>
      <c r="G38" s="1">
        <v>1127926.8400000001</v>
      </c>
      <c r="H38" s="1">
        <v>110842.74</v>
      </c>
      <c r="I38" s="2">
        <v>0.3</v>
      </c>
    </row>
    <row r="39" spans="1:9" x14ac:dyDescent="0.25">
      <c r="F39" s="1">
        <v>1127926.8500000001</v>
      </c>
      <c r="G39" s="1">
        <v>1503902.46</v>
      </c>
      <c r="H39" s="1">
        <v>271981.99</v>
      </c>
      <c r="I39" s="2">
        <v>0.32</v>
      </c>
    </row>
    <row r="40" spans="1:9" x14ac:dyDescent="0.25">
      <c r="F40" s="1">
        <v>1503902.47</v>
      </c>
      <c r="G40" s="1">
        <v>4511707.37</v>
      </c>
      <c r="H40" s="1">
        <v>392294.17</v>
      </c>
      <c r="I40" s="2">
        <v>0.34</v>
      </c>
    </row>
    <row r="41" spans="1:9" x14ac:dyDescent="0.25">
      <c r="F41" s="1">
        <v>4511707.38</v>
      </c>
      <c r="G41" s="1" t="s">
        <v>34</v>
      </c>
      <c r="H41" s="1">
        <v>1414947.85</v>
      </c>
      <c r="I41" s="2">
        <v>0.35</v>
      </c>
    </row>
  </sheetData>
  <mergeCells count="3">
    <mergeCell ref="F29:I29"/>
    <mergeCell ref="H7:I7"/>
    <mergeCell ref="H8:I8"/>
  </mergeCells>
  <pageMargins left="0.70866141732283472" right="0.70866141732283472" top="0.74803149606299213" bottom="0.74803149606299213" header="0.31496062992125984" footer="0.31496062992125984"/>
  <pageSetup scale="72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35EC6-CF36-4F0C-A997-E98A66ED02CE}">
  <sheetPr>
    <pageSetUpPr fitToPage="1"/>
  </sheetPr>
  <dimension ref="A1:J41"/>
  <sheetViews>
    <sheetView zoomScale="70" zoomScaleNormal="70" workbookViewId="0">
      <selection activeCell="A10" sqref="A10:A21"/>
    </sheetView>
  </sheetViews>
  <sheetFormatPr baseColWidth="10" defaultRowHeight="15" x14ac:dyDescent="0.25"/>
  <cols>
    <col min="2" max="3" width="14" style="1" bestFit="1" customWidth="1"/>
    <col min="4" max="4" width="12" style="1" bestFit="1" customWidth="1"/>
    <col min="5" max="5" width="13.5703125" style="1" bestFit="1" customWidth="1"/>
    <col min="6" max="6" width="15.85546875" style="1" bestFit="1" customWidth="1"/>
    <col min="7" max="7" width="16.28515625" style="2" bestFit="1" customWidth="1"/>
    <col min="8" max="8" width="15.85546875" bestFit="1" customWidth="1"/>
    <col min="9" max="9" width="16.28515625" bestFit="1" customWidth="1"/>
    <col min="10" max="10" width="12.5703125" bestFit="1" customWidth="1"/>
  </cols>
  <sheetData>
    <row r="1" spans="1:10" x14ac:dyDescent="0.25">
      <c r="A1" s="11" t="s">
        <v>13</v>
      </c>
      <c r="G1"/>
    </row>
    <row r="2" spans="1:10" x14ac:dyDescent="0.25">
      <c r="A2" s="11" t="s">
        <v>14</v>
      </c>
      <c r="G2"/>
    </row>
    <row r="3" spans="1:10" x14ac:dyDescent="0.25">
      <c r="A3" s="11" t="s">
        <v>15</v>
      </c>
    </row>
    <row r="4" spans="1:10" x14ac:dyDescent="0.25">
      <c r="A4" s="11" t="s">
        <v>53</v>
      </c>
    </row>
    <row r="5" spans="1:10" x14ac:dyDescent="0.25">
      <c r="A5" s="15" t="s">
        <v>48</v>
      </c>
      <c r="B5" s="15"/>
      <c r="C5" s="15">
        <f>B22</f>
        <v>150000</v>
      </c>
    </row>
    <row r="7" spans="1:10" x14ac:dyDescent="0.25">
      <c r="B7" s="3" t="s">
        <v>5</v>
      </c>
      <c r="C7" s="3" t="s">
        <v>2</v>
      </c>
      <c r="D7" s="1" t="s">
        <v>7</v>
      </c>
      <c r="E7" s="1" t="s">
        <v>8</v>
      </c>
      <c r="F7" s="3" t="s">
        <v>7</v>
      </c>
      <c r="G7" s="3" t="s">
        <v>7</v>
      </c>
      <c r="H7" s="18" t="s">
        <v>1</v>
      </c>
      <c r="I7" s="18"/>
      <c r="J7" s="4" t="s">
        <v>2</v>
      </c>
    </row>
    <row r="8" spans="1:10" x14ac:dyDescent="0.25">
      <c r="C8" s="3" t="s">
        <v>3</v>
      </c>
      <c r="E8" s="1" t="s">
        <v>10</v>
      </c>
      <c r="F8" s="3" t="s">
        <v>9</v>
      </c>
      <c r="G8" s="3" t="s">
        <v>11</v>
      </c>
      <c r="H8" s="18" t="s">
        <v>4</v>
      </c>
      <c r="I8" s="18"/>
      <c r="J8" s="4" t="s">
        <v>3</v>
      </c>
    </row>
    <row r="9" spans="1:10" x14ac:dyDescent="0.25">
      <c r="E9" s="8">
        <v>1.2500000000000001E-2</v>
      </c>
      <c r="G9" s="1"/>
      <c r="H9" s="6" t="s">
        <v>6</v>
      </c>
      <c r="I9" s="6" t="s">
        <v>0</v>
      </c>
      <c r="J9" s="4"/>
    </row>
    <row r="10" spans="1:10" x14ac:dyDescent="0.25">
      <c r="A10" s="17" t="s">
        <v>19</v>
      </c>
      <c r="B10" s="9">
        <v>10000</v>
      </c>
      <c r="C10" s="2">
        <f t="shared" ref="C10:C21" si="0">IF(B10=0,0,VLOOKUP(B10,$H$10:$J$14,3))</f>
        <v>0.01</v>
      </c>
      <c r="D10" s="1">
        <f t="shared" ref="D10:D21" si="1">B10*C10</f>
        <v>100</v>
      </c>
      <c r="E10" s="9">
        <f t="shared" ref="E10:E21" si="2">B10*$E$9</f>
        <v>125</v>
      </c>
      <c r="F10" s="1">
        <f t="shared" ref="F10:F21" si="3">IF(D10-E10&lt;0,0,D10-E10)</f>
        <v>0</v>
      </c>
      <c r="G10" s="1">
        <f t="shared" ref="G10:G21" si="4">IF(D10-E10&lt;0,D10-E10,0)</f>
        <v>-25</v>
      </c>
      <c r="H10" s="1">
        <v>0.01</v>
      </c>
      <c r="I10" s="5">
        <v>25000</v>
      </c>
      <c r="J10" s="2">
        <v>0.01</v>
      </c>
    </row>
    <row r="11" spans="1:10" x14ac:dyDescent="0.25">
      <c r="A11" s="17" t="s">
        <v>20</v>
      </c>
      <c r="B11" s="9">
        <v>12000</v>
      </c>
      <c r="C11" s="2">
        <f t="shared" si="0"/>
        <v>0.01</v>
      </c>
      <c r="D11" s="1">
        <f t="shared" si="1"/>
        <v>120</v>
      </c>
      <c r="E11" s="9">
        <f t="shared" si="2"/>
        <v>150</v>
      </c>
      <c r="F11" s="1">
        <f t="shared" si="3"/>
        <v>0</v>
      </c>
      <c r="G11" s="1">
        <f t="shared" si="4"/>
        <v>-30</v>
      </c>
      <c r="H11" s="1">
        <f>I10+0.01</f>
        <v>25000.01</v>
      </c>
      <c r="I11" s="5">
        <v>50000</v>
      </c>
      <c r="J11" s="2">
        <v>1.0999999999999999E-2</v>
      </c>
    </row>
    <row r="12" spans="1:10" x14ac:dyDescent="0.25">
      <c r="A12" s="17" t="s">
        <v>21</v>
      </c>
      <c r="B12" s="9">
        <v>8000</v>
      </c>
      <c r="C12" s="2">
        <f t="shared" si="0"/>
        <v>0.01</v>
      </c>
      <c r="D12" s="1">
        <f t="shared" si="1"/>
        <v>80</v>
      </c>
      <c r="E12" s="9">
        <f t="shared" si="2"/>
        <v>100</v>
      </c>
      <c r="F12" s="1">
        <f t="shared" si="3"/>
        <v>0</v>
      </c>
      <c r="G12" s="1">
        <f t="shared" si="4"/>
        <v>-20</v>
      </c>
      <c r="H12" s="1">
        <f>I11+0.01</f>
        <v>50000.01</v>
      </c>
      <c r="I12" s="5">
        <v>83333.33</v>
      </c>
      <c r="J12" s="2">
        <v>1.4999999999999999E-2</v>
      </c>
    </row>
    <row r="13" spans="1:10" x14ac:dyDescent="0.25">
      <c r="A13" s="17" t="s">
        <v>22</v>
      </c>
      <c r="B13" s="9">
        <v>11500</v>
      </c>
      <c r="C13" s="2">
        <f t="shared" si="0"/>
        <v>0.01</v>
      </c>
      <c r="D13" s="1">
        <f t="shared" si="1"/>
        <v>115</v>
      </c>
      <c r="E13" s="9">
        <f t="shared" si="2"/>
        <v>143.75</v>
      </c>
      <c r="F13" s="1">
        <f t="shared" si="3"/>
        <v>0</v>
      </c>
      <c r="G13" s="1">
        <f t="shared" si="4"/>
        <v>-28.75</v>
      </c>
      <c r="H13" s="1">
        <f>I12+0.01</f>
        <v>83333.34</v>
      </c>
      <c r="I13" s="5">
        <v>208333.33</v>
      </c>
      <c r="J13" s="2">
        <v>0.02</v>
      </c>
    </row>
    <row r="14" spans="1:10" x14ac:dyDescent="0.25">
      <c r="A14" s="17" t="s">
        <v>23</v>
      </c>
      <c r="B14" s="9">
        <v>12500</v>
      </c>
      <c r="C14" s="2">
        <f t="shared" si="0"/>
        <v>0.01</v>
      </c>
      <c r="D14" s="1">
        <f t="shared" si="1"/>
        <v>125</v>
      </c>
      <c r="E14" s="9">
        <f t="shared" si="2"/>
        <v>156.25</v>
      </c>
      <c r="F14" s="1">
        <f t="shared" si="3"/>
        <v>0</v>
      </c>
      <c r="G14" s="1">
        <f t="shared" si="4"/>
        <v>-31.25</v>
      </c>
      <c r="H14" s="1">
        <f>I13+0.01</f>
        <v>208333.34</v>
      </c>
      <c r="I14" s="5">
        <v>3500000</v>
      </c>
      <c r="J14" s="2">
        <v>2.5000000000000001E-2</v>
      </c>
    </row>
    <row r="15" spans="1:10" x14ac:dyDescent="0.25">
      <c r="A15" s="17" t="s">
        <v>24</v>
      </c>
      <c r="B15" s="9">
        <v>9800</v>
      </c>
      <c r="C15" s="2">
        <f t="shared" si="0"/>
        <v>0.01</v>
      </c>
      <c r="D15" s="1">
        <f t="shared" si="1"/>
        <v>98</v>
      </c>
      <c r="E15" s="9">
        <f t="shared" si="2"/>
        <v>122.5</v>
      </c>
      <c r="F15" s="1">
        <f t="shared" si="3"/>
        <v>0</v>
      </c>
      <c r="G15" s="1">
        <f t="shared" si="4"/>
        <v>-24.5</v>
      </c>
    </row>
    <row r="16" spans="1:10" x14ac:dyDescent="0.25">
      <c r="A16" s="17" t="s">
        <v>25</v>
      </c>
      <c r="B16" s="9">
        <v>10300</v>
      </c>
      <c r="C16" s="2">
        <f t="shared" si="0"/>
        <v>0.01</v>
      </c>
      <c r="D16" s="1">
        <f t="shared" si="1"/>
        <v>103</v>
      </c>
      <c r="E16" s="9">
        <f t="shared" si="2"/>
        <v>128.75</v>
      </c>
      <c r="F16" s="1">
        <f t="shared" si="3"/>
        <v>0</v>
      </c>
      <c r="G16" s="1">
        <f t="shared" si="4"/>
        <v>-25.75</v>
      </c>
    </row>
    <row r="17" spans="1:9" x14ac:dyDescent="0.25">
      <c r="A17" s="17" t="s">
        <v>26</v>
      </c>
      <c r="B17" s="9">
        <v>5000</v>
      </c>
      <c r="C17" s="2">
        <f t="shared" si="0"/>
        <v>0.01</v>
      </c>
      <c r="D17" s="1">
        <f t="shared" si="1"/>
        <v>50</v>
      </c>
      <c r="E17" s="9">
        <f t="shared" si="2"/>
        <v>62.5</v>
      </c>
      <c r="F17" s="1">
        <f t="shared" si="3"/>
        <v>0</v>
      </c>
      <c r="G17" s="1">
        <f t="shared" si="4"/>
        <v>-12.5</v>
      </c>
    </row>
    <row r="18" spans="1:9" x14ac:dyDescent="0.25">
      <c r="A18" s="17" t="s">
        <v>27</v>
      </c>
      <c r="B18" s="9">
        <v>10000</v>
      </c>
      <c r="C18" s="2">
        <f t="shared" si="0"/>
        <v>0.01</v>
      </c>
      <c r="D18" s="1">
        <f t="shared" si="1"/>
        <v>100</v>
      </c>
      <c r="E18" s="9">
        <f t="shared" si="2"/>
        <v>125</v>
      </c>
      <c r="F18" s="1">
        <f t="shared" si="3"/>
        <v>0</v>
      </c>
      <c r="G18" s="1">
        <f t="shared" si="4"/>
        <v>-25</v>
      </c>
    </row>
    <row r="19" spans="1:9" x14ac:dyDescent="0.25">
      <c r="A19" s="17" t="s">
        <v>28</v>
      </c>
      <c r="B19" s="9">
        <v>15000</v>
      </c>
      <c r="C19" s="2">
        <f t="shared" si="0"/>
        <v>0.01</v>
      </c>
      <c r="D19" s="1">
        <f t="shared" si="1"/>
        <v>150</v>
      </c>
      <c r="E19" s="9">
        <f t="shared" si="2"/>
        <v>187.5</v>
      </c>
      <c r="F19" s="1">
        <f t="shared" si="3"/>
        <v>0</v>
      </c>
      <c r="G19" s="1">
        <f t="shared" si="4"/>
        <v>-37.5</v>
      </c>
    </row>
    <row r="20" spans="1:9" x14ac:dyDescent="0.25">
      <c r="A20" s="17" t="s">
        <v>29</v>
      </c>
      <c r="B20" s="9">
        <v>9650</v>
      </c>
      <c r="C20" s="2">
        <f t="shared" si="0"/>
        <v>0.01</v>
      </c>
      <c r="D20" s="1">
        <f t="shared" si="1"/>
        <v>96.5</v>
      </c>
      <c r="E20" s="9">
        <f t="shared" si="2"/>
        <v>120.625</v>
      </c>
      <c r="F20" s="1">
        <f t="shared" si="3"/>
        <v>0</v>
      </c>
      <c r="G20" s="1">
        <f t="shared" si="4"/>
        <v>-24.125</v>
      </c>
    </row>
    <row r="21" spans="1:9" x14ac:dyDescent="0.25">
      <c r="A21" s="17" t="s">
        <v>30</v>
      </c>
      <c r="B21" s="9">
        <f>85000-24750-24000</f>
        <v>36250</v>
      </c>
      <c r="C21" s="2">
        <f t="shared" si="0"/>
        <v>1.0999999999999999E-2</v>
      </c>
      <c r="D21" s="1">
        <f t="shared" si="1"/>
        <v>398.75</v>
      </c>
      <c r="E21" s="9">
        <f t="shared" si="2"/>
        <v>453.125</v>
      </c>
      <c r="F21" s="1">
        <f t="shared" si="3"/>
        <v>0</v>
      </c>
      <c r="G21" s="1">
        <f t="shared" si="4"/>
        <v>-54.375</v>
      </c>
    </row>
    <row r="22" spans="1:9" x14ac:dyDescent="0.25">
      <c r="B22" s="10">
        <f>SUM(B10:B21)</f>
        <v>150000</v>
      </c>
      <c r="D22" s="10">
        <f>SUM(D10:D21)</f>
        <v>1536.25</v>
      </c>
      <c r="E22" s="10">
        <f>SUM(E10:E21)</f>
        <v>1875</v>
      </c>
      <c r="F22" s="10">
        <f>SUM(F10:F21)</f>
        <v>0</v>
      </c>
      <c r="G22" s="10">
        <f>SUM(G10:G21)</f>
        <v>-338.75</v>
      </c>
    </row>
    <row r="23" spans="1:9" x14ac:dyDescent="0.25">
      <c r="G23" s="1"/>
    </row>
    <row r="24" spans="1:9" x14ac:dyDescent="0.25">
      <c r="A24" t="s">
        <v>16</v>
      </c>
      <c r="D24" s="1">
        <f>F22</f>
        <v>0</v>
      </c>
      <c r="G24" s="1"/>
    </row>
    <row r="25" spans="1:9" x14ac:dyDescent="0.25">
      <c r="A25" t="s">
        <v>12</v>
      </c>
      <c r="D25" s="1">
        <f>E22</f>
        <v>1875</v>
      </c>
    </row>
    <row r="26" spans="1:9" x14ac:dyDescent="0.25">
      <c r="A26" t="s">
        <v>32</v>
      </c>
      <c r="D26" s="1">
        <f>G22</f>
        <v>-338.75</v>
      </c>
    </row>
    <row r="27" spans="1:9" x14ac:dyDescent="0.25">
      <c r="A27" t="s">
        <v>45</v>
      </c>
      <c r="D27" s="10">
        <f>SUM(D24:D26)</f>
        <v>1536.25</v>
      </c>
    </row>
    <row r="29" spans="1:9" x14ac:dyDescent="0.25">
      <c r="A29" s="11" t="s">
        <v>44</v>
      </c>
      <c r="F29" s="18" t="s">
        <v>43</v>
      </c>
      <c r="G29" s="18"/>
      <c r="H29" s="18"/>
      <c r="I29" s="18"/>
    </row>
    <row r="30" spans="1:9" x14ac:dyDescent="0.25">
      <c r="F30" s="6" t="s">
        <v>42</v>
      </c>
      <c r="G30" s="6" t="s">
        <v>41</v>
      </c>
      <c r="H30" s="6" t="s">
        <v>40</v>
      </c>
      <c r="I30" s="6" t="s">
        <v>39</v>
      </c>
    </row>
    <row r="31" spans="1:9" x14ac:dyDescent="0.25">
      <c r="A31" t="s">
        <v>1</v>
      </c>
      <c r="B31" s="12">
        <v>1</v>
      </c>
      <c r="C31" s="1">
        <f>B22</f>
        <v>150000</v>
      </c>
      <c r="F31" s="1">
        <v>0.01</v>
      </c>
      <c r="G31" s="1">
        <v>8952.49</v>
      </c>
      <c r="H31" s="1">
        <v>0</v>
      </c>
      <c r="I31" s="2">
        <v>1.9199999999999998E-2</v>
      </c>
    </row>
    <row r="32" spans="1:9" x14ac:dyDescent="0.25">
      <c r="A32" t="s">
        <v>38</v>
      </c>
      <c r="B32" s="14">
        <v>0.81</v>
      </c>
      <c r="C32" s="13">
        <f>C31*B32</f>
        <v>121500.00000000001</v>
      </c>
      <c r="F32" s="1">
        <v>8952.5</v>
      </c>
      <c r="G32" s="1">
        <v>75984.55</v>
      </c>
      <c r="H32" s="1">
        <v>171.88</v>
      </c>
      <c r="I32" s="2">
        <v>6.4000000000000001E-2</v>
      </c>
    </row>
    <row r="33" spans="1:9" x14ac:dyDescent="0.25">
      <c r="A33" t="s">
        <v>37</v>
      </c>
      <c r="B33" s="12">
        <f>B31-B32</f>
        <v>0.18999999999999995</v>
      </c>
      <c r="C33" s="10">
        <f>C31-C32</f>
        <v>28499.999999999985</v>
      </c>
      <c r="F33" s="1">
        <v>75984.56</v>
      </c>
      <c r="G33" s="1">
        <v>133536.07</v>
      </c>
      <c r="H33" s="1">
        <v>4461.9399999999996</v>
      </c>
      <c r="I33" s="2">
        <v>0.10880000000000001</v>
      </c>
    </row>
    <row r="34" spans="1:9" x14ac:dyDescent="0.25">
      <c r="F34" s="1">
        <v>133536.07999999999</v>
      </c>
      <c r="G34" s="1">
        <v>155229.79999999999</v>
      </c>
      <c r="H34" s="1">
        <v>10723.55</v>
      </c>
      <c r="I34" s="2">
        <v>0.16</v>
      </c>
    </row>
    <row r="35" spans="1:9" x14ac:dyDescent="0.25">
      <c r="A35" t="s">
        <v>36</v>
      </c>
      <c r="C35" s="1">
        <f>(C33-VLOOKUP(C33,$F$31:$I$41,1))*VLOOKUP(C33,$F$31:$I$41,4)+VLOOKUP(C33,$F$31:$I$41,3)</f>
        <v>1422.9199999999992</v>
      </c>
      <c r="D35" s="2">
        <f>C35/C33</f>
        <v>4.9927017543859642E-2</v>
      </c>
      <c r="E35" s="1" t="str">
        <f>IF(D35&lt;D37,"Ok","")</f>
        <v>Ok</v>
      </c>
      <c r="F35" s="1">
        <v>155229.81</v>
      </c>
      <c r="G35" s="1">
        <v>185852.57</v>
      </c>
      <c r="H35" s="1">
        <v>14194.54</v>
      </c>
      <c r="I35" s="2">
        <v>0.17920000000000003</v>
      </c>
    </row>
    <row r="36" spans="1:9" x14ac:dyDescent="0.25">
      <c r="F36" s="1">
        <v>185852.58</v>
      </c>
      <c r="G36" s="1">
        <v>374837.88</v>
      </c>
      <c r="H36" s="1">
        <v>19682.13</v>
      </c>
      <c r="I36" s="2">
        <v>0.21359999999999998</v>
      </c>
    </row>
    <row r="37" spans="1:9" x14ac:dyDescent="0.25">
      <c r="A37" t="s">
        <v>35</v>
      </c>
      <c r="C37" s="1">
        <f>D27</f>
        <v>1536.25</v>
      </c>
      <c r="D37" s="2">
        <f>C37/C33</f>
        <v>5.3903508771929849E-2</v>
      </c>
      <c r="E37" s="1" t="str">
        <f>IF(D37&lt;D35,"Ok","")</f>
        <v/>
      </c>
      <c r="F37" s="1">
        <v>374837.89</v>
      </c>
      <c r="G37" s="1">
        <v>590795.99</v>
      </c>
      <c r="H37" s="1">
        <v>60049.4</v>
      </c>
      <c r="I37" s="2">
        <v>0.23519999999999999</v>
      </c>
    </row>
    <row r="38" spans="1:9" x14ac:dyDescent="0.25">
      <c r="F38" s="1">
        <v>590796</v>
      </c>
      <c r="G38" s="1">
        <v>1127926.8400000001</v>
      </c>
      <c r="H38" s="1">
        <v>110842.74</v>
      </c>
      <c r="I38" s="2">
        <v>0.3</v>
      </c>
    </row>
    <row r="39" spans="1:9" x14ac:dyDescent="0.25">
      <c r="F39" s="1">
        <v>1127926.8500000001</v>
      </c>
      <c r="G39" s="1">
        <v>1503902.46</v>
      </c>
      <c r="H39" s="1">
        <v>271981.99</v>
      </c>
      <c r="I39" s="2">
        <v>0.32</v>
      </c>
    </row>
    <row r="40" spans="1:9" x14ac:dyDescent="0.25">
      <c r="F40" s="1">
        <v>1503902.47</v>
      </c>
      <c r="G40" s="1">
        <v>4511707.37</v>
      </c>
      <c r="H40" s="1">
        <v>392294.17</v>
      </c>
      <c r="I40" s="2">
        <v>0.34</v>
      </c>
    </row>
    <row r="41" spans="1:9" x14ac:dyDescent="0.25">
      <c r="F41" s="1">
        <v>4511707.38</v>
      </c>
      <c r="G41" s="1" t="s">
        <v>34</v>
      </c>
      <c r="H41" s="1">
        <v>1414947.85</v>
      </c>
      <c r="I41" s="2">
        <v>0.35</v>
      </c>
    </row>
  </sheetData>
  <mergeCells count="3">
    <mergeCell ref="F29:I29"/>
    <mergeCell ref="H7:I7"/>
    <mergeCell ref="H8:I8"/>
  </mergeCells>
  <pageMargins left="0.70866141732283472" right="0.70866141732283472" top="0.74803149606299213" bottom="0.74803149606299213" header="0.31496062992125984" footer="0.31496062992125984"/>
  <pageSetup scale="72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986CE-9709-45A1-B8DD-CE7A9021FFDD}">
  <sheetPr>
    <pageSetUpPr fitToPage="1"/>
  </sheetPr>
  <dimension ref="A1:J47"/>
  <sheetViews>
    <sheetView zoomScale="90" zoomScaleNormal="90" workbookViewId="0">
      <selection activeCell="A31" sqref="A31:A42"/>
    </sheetView>
  </sheetViews>
  <sheetFormatPr baseColWidth="10" defaultRowHeight="15" x14ac:dyDescent="0.25"/>
  <cols>
    <col min="2" max="3" width="13.140625" style="1" bestFit="1" customWidth="1"/>
    <col min="4" max="5" width="11.42578125" style="1"/>
    <col min="6" max="6" width="13.85546875" style="1" bestFit="1" customWidth="1"/>
    <col min="7" max="7" width="13.85546875" style="2" bestFit="1" customWidth="1"/>
    <col min="8" max="9" width="13.85546875" bestFit="1" customWidth="1"/>
    <col min="10" max="10" width="12.5703125" bestFit="1" customWidth="1"/>
  </cols>
  <sheetData>
    <row r="1" spans="1:10" x14ac:dyDescent="0.25">
      <c r="A1" s="11" t="s">
        <v>13</v>
      </c>
      <c r="G1"/>
    </row>
    <row r="2" spans="1:10" x14ac:dyDescent="0.25">
      <c r="A2" s="11" t="s">
        <v>14</v>
      </c>
      <c r="G2"/>
    </row>
    <row r="3" spans="1:10" x14ac:dyDescent="0.25">
      <c r="A3" s="11" t="s">
        <v>15</v>
      </c>
    </row>
    <row r="4" spans="1:10" x14ac:dyDescent="0.25">
      <c r="A4" s="11" t="s">
        <v>56</v>
      </c>
    </row>
    <row r="6" spans="1:10" x14ac:dyDescent="0.25">
      <c r="B6" s="3" t="s">
        <v>5</v>
      </c>
      <c r="C6" s="3" t="s">
        <v>2</v>
      </c>
      <c r="D6" s="1" t="s">
        <v>7</v>
      </c>
      <c r="E6" s="3" t="s">
        <v>55</v>
      </c>
      <c r="F6" s="3" t="s">
        <v>7</v>
      </c>
      <c r="G6" s="3" t="s">
        <v>7</v>
      </c>
      <c r="H6" s="18" t="s">
        <v>1</v>
      </c>
      <c r="I6" s="18"/>
      <c r="J6" s="4" t="s">
        <v>2</v>
      </c>
    </row>
    <row r="7" spans="1:10" x14ac:dyDescent="0.25">
      <c r="C7" s="3" t="s">
        <v>3</v>
      </c>
      <c r="E7" s="3" t="s">
        <v>8</v>
      </c>
      <c r="F7" s="3" t="s">
        <v>9</v>
      </c>
      <c r="G7" s="3" t="s">
        <v>11</v>
      </c>
      <c r="H7" s="18" t="s">
        <v>4</v>
      </c>
      <c r="I7" s="18"/>
      <c r="J7" s="4" t="s">
        <v>3</v>
      </c>
    </row>
    <row r="8" spans="1:10" x14ac:dyDescent="0.25">
      <c r="E8" s="16" t="s">
        <v>54</v>
      </c>
      <c r="G8" s="1"/>
      <c r="H8" s="6" t="s">
        <v>6</v>
      </c>
      <c r="I8" s="6" t="s">
        <v>0</v>
      </c>
      <c r="J8" s="4"/>
    </row>
    <row r="9" spans="1:10" x14ac:dyDescent="0.25">
      <c r="A9" s="17" t="s">
        <v>19</v>
      </c>
      <c r="B9" s="9">
        <v>25000</v>
      </c>
      <c r="C9" s="2">
        <f t="shared" ref="C9:C20" si="0">IF(B9=0,0,VLOOKUP(B9,$H$9:$J$13,3))</f>
        <v>0.01</v>
      </c>
      <c r="D9" s="1">
        <f t="shared" ref="D9:D20" si="1">B9*C9</f>
        <v>250</v>
      </c>
      <c r="E9" s="9"/>
      <c r="F9" s="1">
        <f t="shared" ref="F9:F20" si="2">IF(D9-E9&lt;0,0,D9-E9)</f>
        <v>250</v>
      </c>
      <c r="G9" s="1">
        <f t="shared" ref="G9:G20" si="3">IF(D9-E9&lt;0,D9-E9,0)</f>
        <v>0</v>
      </c>
      <c r="H9" s="1">
        <v>0.01</v>
      </c>
      <c r="I9" s="5">
        <v>25000</v>
      </c>
      <c r="J9" s="2">
        <v>0.01</v>
      </c>
    </row>
    <row r="10" spans="1:10" x14ac:dyDescent="0.25">
      <c r="A10" s="17" t="s">
        <v>20</v>
      </c>
      <c r="B10" s="9">
        <v>25000</v>
      </c>
      <c r="C10" s="2">
        <f t="shared" si="0"/>
        <v>0.01</v>
      </c>
      <c r="D10" s="1">
        <f t="shared" si="1"/>
        <v>250</v>
      </c>
      <c r="E10" s="9"/>
      <c r="F10" s="1">
        <f t="shared" si="2"/>
        <v>250</v>
      </c>
      <c r="G10" s="1">
        <f t="shared" si="3"/>
        <v>0</v>
      </c>
      <c r="H10" s="1">
        <f>I9+0.01</f>
        <v>25000.01</v>
      </c>
      <c r="I10" s="5">
        <v>50000</v>
      </c>
      <c r="J10" s="2">
        <v>1.0999999999999999E-2</v>
      </c>
    </row>
    <row r="11" spans="1:10" x14ac:dyDescent="0.25">
      <c r="A11" s="17" t="s">
        <v>21</v>
      </c>
      <c r="B11" s="9">
        <v>25000</v>
      </c>
      <c r="C11" s="2">
        <f t="shared" si="0"/>
        <v>0.01</v>
      </c>
      <c r="D11" s="1">
        <f t="shared" si="1"/>
        <v>250</v>
      </c>
      <c r="E11" s="9"/>
      <c r="F11" s="1">
        <f t="shared" si="2"/>
        <v>250</v>
      </c>
      <c r="G11" s="1">
        <f t="shared" si="3"/>
        <v>0</v>
      </c>
      <c r="H11" s="1">
        <f>I10+0.01</f>
        <v>50000.01</v>
      </c>
      <c r="I11" s="5">
        <v>83333.33</v>
      </c>
      <c r="J11" s="2">
        <v>1.4999999999999999E-2</v>
      </c>
    </row>
    <row r="12" spans="1:10" x14ac:dyDescent="0.25">
      <c r="A12" s="17" t="s">
        <v>22</v>
      </c>
      <c r="B12" s="9">
        <v>25000</v>
      </c>
      <c r="C12" s="2">
        <f t="shared" si="0"/>
        <v>0.01</v>
      </c>
      <c r="D12" s="1">
        <f t="shared" si="1"/>
        <v>250</v>
      </c>
      <c r="E12" s="9"/>
      <c r="F12" s="1">
        <f t="shared" si="2"/>
        <v>250</v>
      </c>
      <c r="G12" s="1">
        <f t="shared" si="3"/>
        <v>0</v>
      </c>
      <c r="H12" s="1">
        <f>I11+0.01</f>
        <v>83333.34</v>
      </c>
      <c r="I12" s="5">
        <v>208333.33</v>
      </c>
      <c r="J12" s="2">
        <v>0.02</v>
      </c>
    </row>
    <row r="13" spans="1:10" x14ac:dyDescent="0.25">
      <c r="A13" s="17" t="s">
        <v>23</v>
      </c>
      <c r="B13" s="9">
        <v>25000</v>
      </c>
      <c r="C13" s="2">
        <f t="shared" si="0"/>
        <v>0.01</v>
      </c>
      <c r="D13" s="1">
        <f t="shared" si="1"/>
        <v>250</v>
      </c>
      <c r="E13" s="9"/>
      <c r="F13" s="1">
        <f t="shared" si="2"/>
        <v>250</v>
      </c>
      <c r="G13" s="1">
        <f t="shared" si="3"/>
        <v>0</v>
      </c>
      <c r="H13" s="1">
        <f>I12+0.01</f>
        <v>208333.34</v>
      </c>
      <c r="I13" s="5">
        <v>3500000</v>
      </c>
      <c r="J13" s="2">
        <v>2.5000000000000001E-2</v>
      </c>
    </row>
    <row r="14" spans="1:10" x14ac:dyDescent="0.25">
      <c r="A14" s="17" t="s">
        <v>24</v>
      </c>
      <c r="B14" s="9">
        <v>25000</v>
      </c>
      <c r="C14" s="2">
        <f t="shared" si="0"/>
        <v>0.01</v>
      </c>
      <c r="D14" s="1">
        <f t="shared" si="1"/>
        <v>250</v>
      </c>
      <c r="E14" s="9"/>
      <c r="F14" s="1">
        <f t="shared" si="2"/>
        <v>250</v>
      </c>
      <c r="G14" s="1">
        <f t="shared" si="3"/>
        <v>0</v>
      </c>
    </row>
    <row r="15" spans="1:10" x14ac:dyDescent="0.25">
      <c r="A15" s="17" t="s">
        <v>25</v>
      </c>
      <c r="B15" s="9">
        <v>25000</v>
      </c>
      <c r="C15" s="2">
        <f t="shared" si="0"/>
        <v>0.01</v>
      </c>
      <c r="D15" s="1">
        <f t="shared" si="1"/>
        <v>250</v>
      </c>
      <c r="E15" s="9"/>
      <c r="F15" s="1">
        <f t="shared" si="2"/>
        <v>250</v>
      </c>
      <c r="G15" s="1">
        <f t="shared" si="3"/>
        <v>0</v>
      </c>
    </row>
    <row r="16" spans="1:10" x14ac:dyDescent="0.25">
      <c r="A16" s="17" t="s">
        <v>26</v>
      </c>
      <c r="B16" s="9">
        <v>25000</v>
      </c>
      <c r="C16" s="2">
        <f t="shared" si="0"/>
        <v>0.01</v>
      </c>
      <c r="D16" s="1">
        <f t="shared" si="1"/>
        <v>250</v>
      </c>
      <c r="E16" s="9"/>
      <c r="F16" s="1">
        <f t="shared" si="2"/>
        <v>250</v>
      </c>
      <c r="G16" s="1">
        <f t="shared" si="3"/>
        <v>0</v>
      </c>
    </row>
    <row r="17" spans="1:10" x14ac:dyDescent="0.25">
      <c r="A17" s="17" t="s">
        <v>27</v>
      </c>
      <c r="B17" s="9">
        <v>25000</v>
      </c>
      <c r="C17" s="2">
        <f t="shared" si="0"/>
        <v>0.01</v>
      </c>
      <c r="D17" s="1">
        <f t="shared" si="1"/>
        <v>250</v>
      </c>
      <c r="E17" s="9"/>
      <c r="F17" s="1">
        <f t="shared" si="2"/>
        <v>250</v>
      </c>
      <c r="G17" s="1">
        <f t="shared" si="3"/>
        <v>0</v>
      </c>
    </row>
    <row r="18" spans="1:10" x14ac:dyDescent="0.25">
      <c r="A18" s="17" t="s">
        <v>28</v>
      </c>
      <c r="B18" s="9">
        <v>25000</v>
      </c>
      <c r="C18" s="2">
        <f t="shared" si="0"/>
        <v>0.01</v>
      </c>
      <c r="D18" s="1">
        <f t="shared" si="1"/>
        <v>250</v>
      </c>
      <c r="E18" s="9"/>
      <c r="F18" s="1">
        <f t="shared" si="2"/>
        <v>250</v>
      </c>
      <c r="G18" s="1">
        <f t="shared" si="3"/>
        <v>0</v>
      </c>
    </row>
    <row r="19" spans="1:10" x14ac:dyDescent="0.25">
      <c r="A19" s="17" t="s">
        <v>29</v>
      </c>
      <c r="B19" s="9">
        <v>25000</v>
      </c>
      <c r="C19" s="2">
        <f t="shared" si="0"/>
        <v>0.01</v>
      </c>
      <c r="D19" s="1">
        <f t="shared" si="1"/>
        <v>250</v>
      </c>
      <c r="E19" s="9"/>
      <c r="F19" s="1">
        <f t="shared" si="2"/>
        <v>250</v>
      </c>
      <c r="G19" s="1">
        <f t="shared" si="3"/>
        <v>0</v>
      </c>
    </row>
    <row r="20" spans="1:10" x14ac:dyDescent="0.25">
      <c r="A20" s="17" t="s">
        <v>30</v>
      </c>
      <c r="B20" s="9">
        <v>25000</v>
      </c>
      <c r="C20" s="2">
        <f t="shared" si="0"/>
        <v>0.01</v>
      </c>
      <c r="D20" s="1">
        <f t="shared" si="1"/>
        <v>250</v>
      </c>
      <c r="E20" s="9"/>
      <c r="F20" s="1">
        <f t="shared" si="2"/>
        <v>250</v>
      </c>
      <c r="G20" s="1">
        <f t="shared" si="3"/>
        <v>0</v>
      </c>
    </row>
    <row r="21" spans="1:10" x14ac:dyDescent="0.25">
      <c r="B21" s="10">
        <f>SUM(B9:B20)</f>
        <v>300000</v>
      </c>
      <c r="D21" s="10">
        <f>SUM(D9:D20)</f>
        <v>3000</v>
      </c>
      <c r="E21" s="10">
        <f>SUM(E9:E20)</f>
        <v>0</v>
      </c>
      <c r="F21" s="10">
        <f>SUM(F9:F20)</f>
        <v>3000</v>
      </c>
      <c r="G21" s="10">
        <f>SUM(G9:G20)</f>
        <v>0</v>
      </c>
    </row>
    <row r="22" spans="1:10" x14ac:dyDescent="0.25">
      <c r="G22" s="1"/>
    </row>
    <row r="23" spans="1:10" x14ac:dyDescent="0.25">
      <c r="A23" t="s">
        <v>16</v>
      </c>
      <c r="D23" s="1">
        <f>F21</f>
        <v>3000</v>
      </c>
      <c r="G23" s="1"/>
    </row>
    <row r="24" spans="1:10" x14ac:dyDescent="0.25">
      <c r="A24" t="s">
        <v>12</v>
      </c>
      <c r="D24" s="1">
        <f>E21</f>
        <v>0</v>
      </c>
    </row>
    <row r="25" spans="1:10" x14ac:dyDescent="0.25">
      <c r="A25" t="s">
        <v>18</v>
      </c>
      <c r="D25" s="10">
        <f>SUM(D23:D24)</f>
        <v>3000</v>
      </c>
    </row>
    <row r="28" spans="1:10" x14ac:dyDescent="0.25">
      <c r="B28" s="3" t="s">
        <v>5</v>
      </c>
      <c r="C28" s="3" t="s">
        <v>2</v>
      </c>
      <c r="D28" s="1" t="s">
        <v>7</v>
      </c>
      <c r="E28" s="3" t="s">
        <v>55</v>
      </c>
      <c r="F28" s="3" t="s">
        <v>7</v>
      </c>
      <c r="G28" s="3" t="s">
        <v>7</v>
      </c>
      <c r="H28" s="18" t="s">
        <v>1</v>
      </c>
      <c r="I28" s="18"/>
      <c r="J28" s="4" t="s">
        <v>2</v>
      </c>
    </row>
    <row r="29" spans="1:10" x14ac:dyDescent="0.25">
      <c r="C29" s="3" t="s">
        <v>3</v>
      </c>
      <c r="E29" s="3" t="s">
        <v>8</v>
      </c>
      <c r="F29" s="3" t="s">
        <v>9</v>
      </c>
      <c r="G29" s="3" t="s">
        <v>11</v>
      </c>
      <c r="H29" s="18" t="s">
        <v>4</v>
      </c>
      <c r="I29" s="18"/>
      <c r="J29" s="4" t="s">
        <v>3</v>
      </c>
    </row>
    <row r="30" spans="1:10" x14ac:dyDescent="0.25">
      <c r="E30" s="16" t="s">
        <v>54</v>
      </c>
      <c r="G30" s="1"/>
      <c r="H30" s="6" t="s">
        <v>6</v>
      </c>
      <c r="I30" s="6" t="s">
        <v>0</v>
      </c>
      <c r="J30" s="4"/>
    </row>
    <row r="31" spans="1:10" x14ac:dyDescent="0.25">
      <c r="A31" s="17" t="s">
        <v>19</v>
      </c>
      <c r="B31" s="9">
        <v>0</v>
      </c>
      <c r="C31" s="2">
        <f t="shared" ref="C31:C42" si="4">IF(B31=0,0,VLOOKUP(B31,$H$31:$J$35,3))</f>
        <v>0</v>
      </c>
      <c r="D31" s="1">
        <f t="shared" ref="D31:D42" si="5">B31*C31</f>
        <v>0</v>
      </c>
      <c r="E31" s="9"/>
      <c r="F31" s="1">
        <f t="shared" ref="F31:F42" si="6">IF(D31-E31&lt;0,0,D31-E31)</f>
        <v>0</v>
      </c>
      <c r="G31" s="1">
        <f t="shared" ref="G31:G42" si="7">IF(D31-E31&lt;0,D31-E31,0)</f>
        <v>0</v>
      </c>
      <c r="H31" s="1">
        <v>0.01</v>
      </c>
      <c r="I31" s="5">
        <v>25000</v>
      </c>
      <c r="J31" s="2">
        <v>0.01</v>
      </c>
    </row>
    <row r="32" spans="1:10" x14ac:dyDescent="0.25">
      <c r="A32" s="17" t="s">
        <v>20</v>
      </c>
      <c r="B32" s="9">
        <v>0</v>
      </c>
      <c r="C32" s="2">
        <f t="shared" si="4"/>
        <v>0</v>
      </c>
      <c r="D32" s="1">
        <f t="shared" si="5"/>
        <v>0</v>
      </c>
      <c r="E32" s="9"/>
      <c r="F32" s="1">
        <f t="shared" si="6"/>
        <v>0</v>
      </c>
      <c r="G32" s="1">
        <f t="shared" si="7"/>
        <v>0</v>
      </c>
      <c r="H32" s="1">
        <f>I31+0.01</f>
        <v>25000.01</v>
      </c>
      <c r="I32" s="5">
        <v>50000</v>
      </c>
      <c r="J32" s="2">
        <v>1.0999999999999999E-2</v>
      </c>
    </row>
    <row r="33" spans="1:10" x14ac:dyDescent="0.25">
      <c r="A33" s="17" t="s">
        <v>21</v>
      </c>
      <c r="B33" s="9">
        <v>0</v>
      </c>
      <c r="C33" s="2">
        <f t="shared" si="4"/>
        <v>0</v>
      </c>
      <c r="D33" s="1">
        <f t="shared" si="5"/>
        <v>0</v>
      </c>
      <c r="E33" s="9"/>
      <c r="F33" s="1">
        <f t="shared" si="6"/>
        <v>0</v>
      </c>
      <c r="G33" s="1">
        <f t="shared" si="7"/>
        <v>0</v>
      </c>
      <c r="H33" s="1">
        <f>I32+0.01</f>
        <v>50000.01</v>
      </c>
      <c r="I33" s="5">
        <v>83333.33</v>
      </c>
      <c r="J33" s="2">
        <v>1.4999999999999999E-2</v>
      </c>
    </row>
    <row r="34" spans="1:10" x14ac:dyDescent="0.25">
      <c r="A34" s="17" t="s">
        <v>22</v>
      </c>
      <c r="B34" s="9">
        <v>0</v>
      </c>
      <c r="C34" s="2">
        <f t="shared" si="4"/>
        <v>0</v>
      </c>
      <c r="D34" s="1">
        <f t="shared" si="5"/>
        <v>0</v>
      </c>
      <c r="E34" s="9"/>
      <c r="F34" s="1">
        <f t="shared" si="6"/>
        <v>0</v>
      </c>
      <c r="G34" s="1">
        <f t="shared" si="7"/>
        <v>0</v>
      </c>
      <c r="H34" s="1">
        <f>I33+0.01</f>
        <v>83333.34</v>
      </c>
      <c r="I34" s="5">
        <v>208333.33</v>
      </c>
      <c r="J34" s="2">
        <v>0.02</v>
      </c>
    </row>
    <row r="35" spans="1:10" x14ac:dyDescent="0.25">
      <c r="A35" s="17" t="s">
        <v>23</v>
      </c>
      <c r="B35" s="9">
        <v>0</v>
      </c>
      <c r="C35" s="2">
        <f t="shared" si="4"/>
        <v>0</v>
      </c>
      <c r="D35" s="1">
        <f t="shared" si="5"/>
        <v>0</v>
      </c>
      <c r="E35" s="9"/>
      <c r="F35" s="1">
        <f t="shared" si="6"/>
        <v>0</v>
      </c>
      <c r="G35" s="1">
        <f t="shared" si="7"/>
        <v>0</v>
      </c>
      <c r="H35" s="1">
        <f>I34+0.01</f>
        <v>208333.34</v>
      </c>
      <c r="I35" s="5">
        <v>3500000</v>
      </c>
      <c r="J35" s="2">
        <v>2.5000000000000001E-2</v>
      </c>
    </row>
    <row r="36" spans="1:10" x14ac:dyDescent="0.25">
      <c r="A36" s="17" t="s">
        <v>24</v>
      </c>
      <c r="B36" s="9">
        <v>0</v>
      </c>
      <c r="C36" s="2">
        <f t="shared" si="4"/>
        <v>0</v>
      </c>
      <c r="D36" s="1">
        <f t="shared" si="5"/>
        <v>0</v>
      </c>
      <c r="E36" s="9"/>
      <c r="F36" s="1">
        <f t="shared" si="6"/>
        <v>0</v>
      </c>
      <c r="G36" s="1">
        <f t="shared" si="7"/>
        <v>0</v>
      </c>
    </row>
    <row r="37" spans="1:10" x14ac:dyDescent="0.25">
      <c r="A37" s="17" t="s">
        <v>25</v>
      </c>
      <c r="B37" s="9">
        <v>0</v>
      </c>
      <c r="C37" s="2">
        <f t="shared" si="4"/>
        <v>0</v>
      </c>
      <c r="D37" s="1">
        <f t="shared" si="5"/>
        <v>0</v>
      </c>
      <c r="E37" s="9"/>
      <c r="F37" s="1">
        <f t="shared" si="6"/>
        <v>0</v>
      </c>
      <c r="G37" s="1">
        <f t="shared" si="7"/>
        <v>0</v>
      </c>
    </row>
    <row r="38" spans="1:10" x14ac:dyDescent="0.25">
      <c r="A38" s="17" t="s">
        <v>26</v>
      </c>
      <c r="B38" s="9">
        <v>0</v>
      </c>
      <c r="C38" s="2">
        <f t="shared" si="4"/>
        <v>0</v>
      </c>
      <c r="D38" s="1">
        <f t="shared" si="5"/>
        <v>0</v>
      </c>
      <c r="E38" s="9"/>
      <c r="F38" s="1">
        <f t="shared" si="6"/>
        <v>0</v>
      </c>
      <c r="G38" s="1">
        <f t="shared" si="7"/>
        <v>0</v>
      </c>
    </row>
    <row r="39" spans="1:10" x14ac:dyDescent="0.25">
      <c r="A39" s="17" t="s">
        <v>27</v>
      </c>
      <c r="B39" s="9">
        <v>0</v>
      </c>
      <c r="C39" s="2">
        <f t="shared" si="4"/>
        <v>0</v>
      </c>
      <c r="D39" s="1">
        <f t="shared" si="5"/>
        <v>0</v>
      </c>
      <c r="E39" s="9"/>
      <c r="F39" s="1">
        <f t="shared" si="6"/>
        <v>0</v>
      </c>
      <c r="G39" s="1">
        <f t="shared" si="7"/>
        <v>0</v>
      </c>
    </row>
    <row r="40" spans="1:10" x14ac:dyDescent="0.25">
      <c r="A40" s="17" t="s">
        <v>28</v>
      </c>
      <c r="B40" s="9">
        <v>0</v>
      </c>
      <c r="C40" s="2">
        <f t="shared" si="4"/>
        <v>0</v>
      </c>
      <c r="D40" s="1">
        <f t="shared" si="5"/>
        <v>0</v>
      </c>
      <c r="E40" s="9"/>
      <c r="F40" s="1">
        <f t="shared" si="6"/>
        <v>0</v>
      </c>
      <c r="G40" s="1">
        <f t="shared" si="7"/>
        <v>0</v>
      </c>
    </row>
    <row r="41" spans="1:10" x14ac:dyDescent="0.25">
      <c r="A41" s="17" t="s">
        <v>29</v>
      </c>
      <c r="B41" s="9">
        <v>0</v>
      </c>
      <c r="C41" s="2">
        <f t="shared" si="4"/>
        <v>0</v>
      </c>
      <c r="D41" s="1">
        <f t="shared" si="5"/>
        <v>0</v>
      </c>
      <c r="E41" s="9"/>
      <c r="F41" s="1">
        <f t="shared" si="6"/>
        <v>0</v>
      </c>
      <c r="G41" s="1">
        <f t="shared" si="7"/>
        <v>0</v>
      </c>
    </row>
    <row r="42" spans="1:10" x14ac:dyDescent="0.25">
      <c r="A42" s="17" t="s">
        <v>30</v>
      </c>
      <c r="B42" s="9">
        <v>300000</v>
      </c>
      <c r="C42" s="2">
        <f t="shared" si="4"/>
        <v>2.5000000000000001E-2</v>
      </c>
      <c r="D42" s="1">
        <f t="shared" si="5"/>
        <v>7500</v>
      </c>
      <c r="E42" s="9"/>
      <c r="F42" s="1">
        <f t="shared" si="6"/>
        <v>7500</v>
      </c>
      <c r="G42" s="1">
        <f t="shared" si="7"/>
        <v>0</v>
      </c>
    </row>
    <row r="43" spans="1:10" x14ac:dyDescent="0.25">
      <c r="B43" s="10">
        <f>SUM(B31:B42)</f>
        <v>300000</v>
      </c>
      <c r="D43" s="10">
        <f>SUM(D31:D42)</f>
        <v>7500</v>
      </c>
      <c r="E43" s="10">
        <f>SUM(E31:E42)</f>
        <v>0</v>
      </c>
      <c r="F43" s="10">
        <f>SUM(F31:F42)</f>
        <v>7500</v>
      </c>
      <c r="G43" s="10">
        <f>SUM(G31:G42)</f>
        <v>0</v>
      </c>
    </row>
    <row r="44" spans="1:10" x14ac:dyDescent="0.25">
      <c r="G44" s="1"/>
    </row>
    <row r="45" spans="1:10" x14ac:dyDescent="0.25">
      <c r="A45" t="s">
        <v>16</v>
      </c>
      <c r="D45" s="1">
        <f>F43</f>
        <v>7500</v>
      </c>
      <c r="G45" s="1"/>
    </row>
    <row r="46" spans="1:10" x14ac:dyDescent="0.25">
      <c r="A46" t="s">
        <v>12</v>
      </c>
      <c r="D46" s="1">
        <f>E43</f>
        <v>0</v>
      </c>
    </row>
    <row r="47" spans="1:10" x14ac:dyDescent="0.25">
      <c r="A47" t="s">
        <v>49</v>
      </c>
      <c r="D47" s="10">
        <f>SUM(D45:D46)</f>
        <v>7500</v>
      </c>
    </row>
  </sheetData>
  <mergeCells count="4">
    <mergeCell ref="H6:I6"/>
    <mergeCell ref="H7:I7"/>
    <mergeCell ref="H28:I28"/>
    <mergeCell ref="H29:I29"/>
  </mergeCells>
  <pageMargins left="0.70866141732283472" right="0.70866141732283472" top="0.74803149606299213" bottom="0.74803149606299213" header="0.31496062992125984" footer="0.31496062992125984"/>
  <pageSetup scale="6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6</vt:i4>
      </vt:variant>
    </vt:vector>
  </HeadingPairs>
  <TitlesOfParts>
    <vt:vector size="16" baseType="lpstr">
      <vt:lpstr>Hoja1</vt:lpstr>
      <vt:lpstr>Hoja2</vt:lpstr>
      <vt:lpstr>Hoja3</vt:lpstr>
      <vt:lpstr>Hoja4</vt:lpstr>
      <vt:lpstr>Hoja5</vt:lpstr>
      <vt:lpstr>Hoja6</vt:lpstr>
      <vt:lpstr>Hoja7</vt:lpstr>
      <vt:lpstr>Hoja8</vt:lpstr>
      <vt:lpstr>Hoja9</vt:lpstr>
      <vt:lpstr>Hoja10</vt:lpstr>
      <vt:lpstr>Hoja10!Área_de_impresión</vt:lpstr>
      <vt:lpstr>Hoja5!Área_de_impresión</vt:lpstr>
      <vt:lpstr>Hoja6!Área_de_impresión</vt:lpstr>
      <vt:lpstr>Hoja7!Área_de_impresión</vt:lpstr>
      <vt:lpstr>Hoja8!Área_de_impresión</vt:lpstr>
      <vt:lpstr>Hoja9!Área_de_impresión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Martínez</dc:creator>
  <cp:lastModifiedBy>Javier Martínez</cp:lastModifiedBy>
  <dcterms:created xsi:type="dcterms:W3CDTF">2021-10-31T13:59:12Z</dcterms:created>
  <dcterms:modified xsi:type="dcterms:W3CDTF">2025-04-22T19:27:23Z</dcterms:modified>
</cp:coreProperties>
</file>